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Departamente\POR 2021-2027\Ghiduri\MACHETE\machete 2024\machete actualizate\actualizare\"/>
    </mc:Choice>
  </mc:AlternateContent>
  <xr:revisionPtr revIDLastSave="0" documentId="13_ncr:1_{DD03C664-EEF9-468B-A530-E0AC7490576B}" xr6:coauthVersionLast="47" xr6:coauthVersionMax="47" xr10:uidLastSave="{00000000-0000-0000-0000-000000000000}"/>
  <bookViews>
    <workbookView xWindow="-108" yWindow="-108" windowWidth="23256" windowHeight="12576" tabRatio="838" xr2:uid="{00000000-000D-0000-FFFF-FFFF00000000}"/>
  </bookViews>
  <sheets>
    <sheet name="Instructiuni" sheetId="47" r:id="rId1"/>
    <sheet name="Matrice Corelare Buget cu Deviz" sheetId="51" r:id="rId2"/>
    <sheet name="Buget_cerere" sheetId="15" r:id="rId3"/>
    <sheet name="Foaie1" sheetId="53" state="hidden" r:id="rId4"/>
    <sheet name="Buget Categorii Cheltuieli" sheetId="50" r:id="rId5"/>
    <sheet name="Fundin Gap" sheetId="44" r:id="rId6"/>
    <sheet name="Amortizare" sheetId="45" r:id="rId7"/>
    <sheet name="Export SMIS A NU SE ANEXA!" sheetId="49" r:id="rId8"/>
    <sheet name="Buget Sintetic" sheetId="48" r:id="rId9"/>
    <sheet name="Foaie2" sheetId="52" state="hidden" r:id="rId10"/>
  </sheets>
  <externalReferences>
    <externalReference r:id="rId11"/>
  </externalReferences>
  <definedNames>
    <definedName name="FDR">'[1]1-Inputuri'!$E$26</definedName>
    <definedName name="OLE_LINK1" localSheetId="2">Buget_cerere!$F$88</definedName>
    <definedName name="TVA">#REF!</definedName>
    <definedName name="_xlnm.Print_Area" localSheetId="8">'Buget Sintetic'!$A$1:$L$55</definedName>
    <definedName name="_xlnm.Print_Area" localSheetId="2">Buget_cerere!$A$1:$S$103</definedName>
    <definedName name="_xlnm.Print_Area" localSheetId="0">Instructiuni!$A$1:$P$75</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6" i="15" l="1"/>
  <c r="L76" i="15"/>
  <c r="L75" i="15"/>
  <c r="O10" i="15"/>
  <c r="O13" i="15"/>
  <c r="O15" i="15"/>
  <c r="O22" i="15"/>
  <c r="O31" i="15"/>
  <c r="O30" i="15"/>
  <c r="O36" i="15"/>
  <c r="O35" i="15"/>
  <c r="O41" i="15"/>
  <c r="O56" i="15"/>
  <c r="O58" i="15"/>
  <c r="O61" i="15"/>
  <c r="O69" i="15"/>
  <c r="O73" i="15"/>
  <c r="O77" i="15"/>
  <c r="O78" i="15"/>
  <c r="O83" i="15"/>
  <c r="O85" i="15"/>
  <c r="O104" i="15"/>
  <c r="P10" i="15"/>
  <c r="P13" i="15"/>
  <c r="P15" i="15"/>
  <c r="P22" i="15"/>
  <c r="P31" i="15"/>
  <c r="P30" i="15"/>
  <c r="P36" i="15"/>
  <c r="P35" i="15"/>
  <c r="P41" i="15"/>
  <c r="P56" i="15"/>
  <c r="P58" i="15"/>
  <c r="P61" i="15"/>
  <c r="P69" i="15"/>
  <c r="P73" i="15"/>
  <c r="P77" i="15"/>
  <c r="P78" i="15"/>
  <c r="P83" i="15"/>
  <c r="P85" i="15"/>
  <c r="P104" i="15"/>
  <c r="Q10" i="15"/>
  <c r="Q13" i="15"/>
  <c r="Q15" i="15"/>
  <c r="Q22" i="15"/>
  <c r="Q31" i="15"/>
  <c r="Q30" i="15"/>
  <c r="Q36" i="15"/>
  <c r="Q35" i="15"/>
  <c r="Q41" i="15"/>
  <c r="Q56" i="15"/>
  <c r="Q58" i="15"/>
  <c r="Q61" i="15"/>
  <c r="Q69" i="15"/>
  <c r="Q73" i="15"/>
  <c r="Q77" i="15"/>
  <c r="Q78" i="15"/>
  <c r="Q83" i="15"/>
  <c r="Q85" i="15"/>
  <c r="Q104" i="15"/>
  <c r="N10" i="15"/>
  <c r="N13" i="15"/>
  <c r="N15" i="15"/>
  <c r="N22" i="15"/>
  <c r="N31" i="15"/>
  <c r="N30" i="15"/>
  <c r="N36" i="15"/>
  <c r="N35" i="15"/>
  <c r="N41" i="15"/>
  <c r="N56" i="15"/>
  <c r="N58" i="15"/>
  <c r="N61" i="15"/>
  <c r="N69" i="15"/>
  <c r="N73" i="15"/>
  <c r="N77" i="15"/>
  <c r="N78" i="15"/>
  <c r="N83" i="15"/>
  <c r="N85" i="15"/>
  <c r="N104" i="15"/>
  <c r="E30"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H86" i="44"/>
  <c r="I86" i="44"/>
  <c r="J86" i="44"/>
  <c r="K86" i="44"/>
  <c r="L86" i="44"/>
  <c r="M86" i="44"/>
  <c r="N86" i="44"/>
  <c r="O86" i="44"/>
  <c r="P86" i="44"/>
  <c r="Q86" i="44"/>
  <c r="R86" i="44"/>
  <c r="S86" i="44"/>
  <c r="T86" i="44"/>
  <c r="U86" i="44"/>
  <c r="V86" i="44"/>
  <c r="W86" i="44"/>
  <c r="X86" i="44"/>
  <c r="Y86" i="44"/>
  <c r="Z86" i="44"/>
  <c r="AA86" i="44"/>
  <c r="AB86" i="44"/>
  <c r="AC86" i="44"/>
  <c r="AD86" i="44"/>
  <c r="AE86" i="44"/>
  <c r="AF86" i="44"/>
  <c r="AG86" i="44"/>
  <c r="D93"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2"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30" i="44"/>
  <c r="B15" i="48"/>
  <c r="C15" i="48"/>
  <c r="E15" i="48"/>
  <c r="F15" i="48"/>
  <c r="G15" i="48"/>
  <c r="D15" i="48"/>
  <c r="I15" i="48"/>
  <c r="J15" i="48"/>
  <c r="H15" i="48"/>
  <c r="K15" i="48"/>
  <c r="L15" i="48"/>
  <c r="M15" i="48"/>
  <c r="B16" i="48"/>
  <c r="C16" i="48"/>
  <c r="E16" i="48"/>
  <c r="F16" i="48"/>
  <c r="G16" i="48"/>
  <c r="D16" i="48"/>
  <c r="I16" i="48"/>
  <c r="J16" i="48"/>
  <c r="H16" i="48"/>
  <c r="K16" i="48"/>
  <c r="L16" i="48"/>
  <c r="M16" i="48"/>
  <c r="B17" i="48"/>
  <c r="C17" i="48"/>
  <c r="E17" i="48"/>
  <c r="F17" i="48"/>
  <c r="G17" i="48"/>
  <c r="D17" i="48"/>
  <c r="I17" i="48"/>
  <c r="J17" i="48"/>
  <c r="H17" i="48"/>
  <c r="K17" i="48"/>
  <c r="L17" i="48"/>
  <c r="M17" i="48"/>
  <c r="B18" i="48"/>
  <c r="C18" i="48"/>
  <c r="E18" i="48"/>
  <c r="F18" i="48"/>
  <c r="G18" i="48"/>
  <c r="D18" i="48"/>
  <c r="I18" i="48"/>
  <c r="J18" i="48"/>
  <c r="H18" i="48"/>
  <c r="K18" i="48"/>
  <c r="L18" i="48"/>
  <c r="M18" i="48"/>
  <c r="B19" i="48"/>
  <c r="C19" i="48"/>
  <c r="E19" i="48"/>
  <c r="F19" i="48"/>
  <c r="G19" i="48"/>
  <c r="D19" i="48"/>
  <c r="I19" i="48"/>
  <c r="J19" i="48"/>
  <c r="H19" i="48"/>
  <c r="K19" i="48"/>
  <c r="L19" i="48"/>
  <c r="M19" i="48"/>
  <c r="B20" i="48"/>
  <c r="C20" i="48"/>
  <c r="E20" i="48"/>
  <c r="F20" i="48"/>
  <c r="G20" i="48"/>
  <c r="D20" i="48"/>
  <c r="I20" i="48"/>
  <c r="J20" i="48"/>
  <c r="H20" i="48"/>
  <c r="K20" i="48"/>
  <c r="L20" i="48"/>
  <c r="M20" i="48"/>
  <c r="B21" i="48"/>
  <c r="C21" i="48"/>
  <c r="E21" i="48"/>
  <c r="F21" i="48"/>
  <c r="G21" i="48"/>
  <c r="D21" i="48"/>
  <c r="I21" i="48"/>
  <c r="J21" i="48"/>
  <c r="H21" i="48"/>
  <c r="K21" i="48"/>
  <c r="L21" i="48"/>
  <c r="M21" i="48"/>
  <c r="B22" i="48"/>
  <c r="C22" i="48"/>
  <c r="E22" i="48"/>
  <c r="F22" i="48"/>
  <c r="G22" i="48"/>
  <c r="D22" i="48"/>
  <c r="I22" i="48"/>
  <c r="J22" i="48"/>
  <c r="H22" i="48"/>
  <c r="K22" i="48"/>
  <c r="L22" i="48"/>
  <c r="M22" i="48"/>
  <c r="B23" i="48"/>
  <c r="C23" i="48"/>
  <c r="E23" i="48"/>
  <c r="F23" i="48"/>
  <c r="G23" i="48"/>
  <c r="D23" i="48"/>
  <c r="I23" i="48"/>
  <c r="J23" i="48"/>
  <c r="H23" i="48"/>
  <c r="K23" i="48"/>
  <c r="L23" i="48"/>
  <c r="M23" i="48"/>
  <c r="B24" i="48"/>
  <c r="C24" i="48"/>
  <c r="E24" i="48"/>
  <c r="F24" i="48"/>
  <c r="G24" i="48"/>
  <c r="D24" i="48"/>
  <c r="I24" i="48"/>
  <c r="J24" i="48"/>
  <c r="H24" i="48"/>
  <c r="K24" i="48"/>
  <c r="L24" i="48"/>
  <c r="M24" i="48"/>
  <c r="B25" i="48"/>
  <c r="C25" i="48"/>
  <c r="E25" i="48"/>
  <c r="F25" i="48"/>
  <c r="G25" i="48"/>
  <c r="D25" i="48"/>
  <c r="I25" i="48"/>
  <c r="J25" i="48"/>
  <c r="H25" i="48"/>
  <c r="K25" i="48"/>
  <c r="L25" i="48"/>
  <c r="M25" i="48"/>
  <c r="B26" i="48"/>
  <c r="C26" i="48"/>
  <c r="E26" i="48"/>
  <c r="F26" i="48"/>
  <c r="G26" i="48"/>
  <c r="D26" i="48"/>
  <c r="I26" i="48"/>
  <c r="J26" i="48"/>
  <c r="H26" i="48"/>
  <c r="K26" i="48"/>
  <c r="L26" i="48"/>
  <c r="M26" i="48"/>
  <c r="B27" i="48"/>
  <c r="C27" i="48"/>
  <c r="E27" i="48"/>
  <c r="F27" i="48"/>
  <c r="G27" i="48"/>
  <c r="D27" i="48"/>
  <c r="I27" i="48"/>
  <c r="J27" i="48"/>
  <c r="H27" i="48"/>
  <c r="K27" i="48"/>
  <c r="L27" i="48"/>
  <c r="M27" i="48"/>
  <c r="B28" i="48"/>
  <c r="C28" i="48"/>
  <c r="E28" i="48"/>
  <c r="F28" i="48"/>
  <c r="G28" i="48"/>
  <c r="D28" i="48"/>
  <c r="I28" i="48"/>
  <c r="J28" i="48"/>
  <c r="H28" i="48"/>
  <c r="K28" i="48"/>
  <c r="L28" i="48"/>
  <c r="M28" i="48"/>
  <c r="B29" i="48"/>
  <c r="C29" i="48"/>
  <c r="E29" i="48"/>
  <c r="F29" i="48"/>
  <c r="G29" i="48"/>
  <c r="D29" i="48"/>
  <c r="I29" i="48"/>
  <c r="J29" i="48"/>
  <c r="H29" i="48"/>
  <c r="K29" i="48"/>
  <c r="L29" i="48"/>
  <c r="M29" i="48"/>
  <c r="B30" i="48"/>
  <c r="C30" i="48"/>
  <c r="E30" i="48"/>
  <c r="F30" i="48"/>
  <c r="G30" i="48"/>
  <c r="D30" i="48"/>
  <c r="I30" i="48"/>
  <c r="J30" i="48"/>
  <c r="H30" i="48"/>
  <c r="K30" i="48"/>
  <c r="L30" i="48"/>
  <c r="M30" i="48"/>
  <c r="B31" i="48"/>
  <c r="C31" i="48"/>
  <c r="E31" i="48"/>
  <c r="F31" i="48"/>
  <c r="G31" i="48"/>
  <c r="D31" i="48"/>
  <c r="I31" i="48"/>
  <c r="J31" i="48"/>
  <c r="H31" i="48"/>
  <c r="K31" i="48"/>
  <c r="L31" i="48"/>
  <c r="M31" i="48"/>
  <c r="B32" i="48"/>
  <c r="C32" i="48"/>
  <c r="E32" i="48"/>
  <c r="F32" i="48"/>
  <c r="G32" i="48"/>
  <c r="D32" i="48"/>
  <c r="I32" i="48"/>
  <c r="J32" i="48"/>
  <c r="H32" i="48"/>
  <c r="K32" i="48"/>
  <c r="L32" i="48"/>
  <c r="M32" i="48"/>
  <c r="B33" i="48"/>
  <c r="C33" i="48"/>
  <c r="E33" i="48"/>
  <c r="F33" i="48"/>
  <c r="G33" i="48"/>
  <c r="D33" i="48"/>
  <c r="I33" i="48"/>
  <c r="J33" i="48"/>
  <c r="H33" i="48"/>
  <c r="K33" i="48"/>
  <c r="L33" i="48"/>
  <c r="M33" i="48"/>
  <c r="B34" i="48"/>
  <c r="C34" i="48"/>
  <c r="E34" i="48"/>
  <c r="F34" i="48"/>
  <c r="G34" i="48"/>
  <c r="D34" i="48"/>
  <c r="I34" i="48"/>
  <c r="J34" i="48"/>
  <c r="H34" i="48"/>
  <c r="K34" i="48"/>
  <c r="L34" i="48"/>
  <c r="M34" i="48"/>
  <c r="B35" i="48"/>
  <c r="C35" i="48"/>
  <c r="E35" i="48"/>
  <c r="F35" i="48"/>
  <c r="G35" i="48"/>
  <c r="D35" i="48"/>
  <c r="I35" i="48"/>
  <c r="J35" i="48"/>
  <c r="H35" i="48"/>
  <c r="K35" i="48"/>
  <c r="L35" i="48"/>
  <c r="M35" i="48"/>
  <c r="B36" i="48"/>
  <c r="C36" i="48"/>
  <c r="E36" i="48"/>
  <c r="F36" i="48"/>
  <c r="G36" i="48"/>
  <c r="D36" i="48"/>
  <c r="I36" i="48"/>
  <c r="J36" i="48"/>
  <c r="H36" i="48"/>
  <c r="K36" i="48"/>
  <c r="L36" i="48"/>
  <c r="M36" i="48"/>
  <c r="B37" i="48"/>
  <c r="C37" i="48"/>
  <c r="E37" i="48"/>
  <c r="F37" i="48"/>
  <c r="G37" i="48"/>
  <c r="D37" i="48"/>
  <c r="I37" i="48"/>
  <c r="J37" i="48"/>
  <c r="H37" i="48"/>
  <c r="K37" i="48"/>
  <c r="L37" i="48"/>
  <c r="M37" i="48"/>
  <c r="B38" i="48"/>
  <c r="C38" i="48"/>
  <c r="E38" i="48"/>
  <c r="F38" i="48"/>
  <c r="G38" i="48"/>
  <c r="D38" i="48"/>
  <c r="I38" i="48"/>
  <c r="J38" i="48"/>
  <c r="H38" i="48"/>
  <c r="K38" i="48"/>
  <c r="L38" i="48"/>
  <c r="M38" i="48"/>
  <c r="B39" i="48"/>
  <c r="C39" i="48"/>
  <c r="E39" i="48"/>
  <c r="F39" i="48"/>
  <c r="G39" i="48"/>
  <c r="D39" i="48"/>
  <c r="I39" i="48"/>
  <c r="J39" i="48"/>
  <c r="H39" i="48"/>
  <c r="K39" i="48"/>
  <c r="L39" i="48"/>
  <c r="M39" i="48"/>
  <c r="B40" i="48"/>
  <c r="C40" i="48"/>
  <c r="E40" i="48"/>
  <c r="F40" i="48"/>
  <c r="G40" i="48"/>
  <c r="D40" i="48"/>
  <c r="I40" i="48"/>
  <c r="J40" i="48"/>
  <c r="H40" i="48"/>
  <c r="K40" i="48"/>
  <c r="L40" i="48"/>
  <c r="M40" i="48"/>
  <c r="B41" i="48"/>
  <c r="C41" i="48"/>
  <c r="E41" i="48"/>
  <c r="F41" i="48"/>
  <c r="G41" i="48"/>
  <c r="D41" i="48"/>
  <c r="I41" i="48"/>
  <c r="J41" i="48"/>
  <c r="H41" i="48"/>
  <c r="K41" i="48"/>
  <c r="L41" i="48"/>
  <c r="M41" i="48"/>
  <c r="B42" i="48"/>
  <c r="C42" i="48"/>
  <c r="E42" i="48"/>
  <c r="F42" i="48"/>
  <c r="G42" i="48"/>
  <c r="D42" i="48"/>
  <c r="I42" i="48"/>
  <c r="J42" i="48"/>
  <c r="H42" i="48"/>
  <c r="K42" i="48"/>
  <c r="L42" i="48"/>
  <c r="M42" i="48"/>
  <c r="B43" i="48"/>
  <c r="C43" i="48"/>
  <c r="E43" i="48"/>
  <c r="F43" i="48"/>
  <c r="G43" i="48"/>
  <c r="D43" i="48"/>
  <c r="I43" i="48"/>
  <c r="J43" i="48"/>
  <c r="H43" i="48"/>
  <c r="K43" i="48"/>
  <c r="L43" i="48"/>
  <c r="M43" i="48"/>
  <c r="B44" i="48"/>
  <c r="C44" i="48"/>
  <c r="E44" i="48"/>
  <c r="F44" i="48"/>
  <c r="G44" i="48"/>
  <c r="D44" i="48"/>
  <c r="I44" i="48"/>
  <c r="J44" i="48"/>
  <c r="H44" i="48"/>
  <c r="K44" i="48"/>
  <c r="L44" i="48"/>
  <c r="M44" i="48"/>
  <c r="B45" i="48"/>
  <c r="C45" i="48"/>
  <c r="E45" i="48"/>
  <c r="F45" i="48"/>
  <c r="G45" i="48"/>
  <c r="D45" i="48"/>
  <c r="I45" i="48"/>
  <c r="J45" i="48"/>
  <c r="H45" i="48"/>
  <c r="K45" i="48"/>
  <c r="L45" i="48"/>
  <c r="M45" i="48"/>
  <c r="B46" i="48"/>
  <c r="C46" i="48"/>
  <c r="E46" i="48"/>
  <c r="F46" i="48"/>
  <c r="G46" i="48"/>
  <c r="D46" i="48"/>
  <c r="I46" i="48"/>
  <c r="J46" i="48"/>
  <c r="H46" i="48"/>
  <c r="K46" i="48"/>
  <c r="L46" i="48"/>
  <c r="M46" i="48"/>
  <c r="B47" i="48"/>
  <c r="C47" i="48"/>
  <c r="E47" i="48"/>
  <c r="F47" i="48"/>
  <c r="G47" i="48"/>
  <c r="D47" i="48"/>
  <c r="I47" i="48"/>
  <c r="J47" i="48"/>
  <c r="H47" i="48"/>
  <c r="K47" i="48"/>
  <c r="L47" i="48"/>
  <c r="M47" i="48"/>
  <c r="B48" i="48"/>
  <c r="C48" i="48"/>
  <c r="E48" i="48"/>
  <c r="F48" i="48"/>
  <c r="G48" i="48"/>
  <c r="D48" i="48"/>
  <c r="I48" i="48"/>
  <c r="J48" i="48"/>
  <c r="H48" i="48"/>
  <c r="K48" i="48"/>
  <c r="L48" i="48"/>
  <c r="M48" i="48"/>
  <c r="B49" i="48"/>
  <c r="C49" i="48"/>
  <c r="E49" i="48"/>
  <c r="F49" i="48"/>
  <c r="G49" i="48"/>
  <c r="D49" i="48"/>
  <c r="I49" i="48"/>
  <c r="J49" i="48"/>
  <c r="H49" i="48"/>
  <c r="K49" i="48"/>
  <c r="L49" i="48"/>
  <c r="M49" i="48"/>
  <c r="B50" i="48"/>
  <c r="C50" i="48"/>
  <c r="E50" i="48"/>
  <c r="F50" i="48"/>
  <c r="G50" i="48"/>
  <c r="D50" i="48"/>
  <c r="I50" i="48"/>
  <c r="J50" i="48"/>
  <c r="H50" i="48"/>
  <c r="K50" i="48"/>
  <c r="L50" i="48"/>
  <c r="M50" i="48"/>
  <c r="B51" i="48"/>
  <c r="C51" i="48"/>
  <c r="E51" i="48"/>
  <c r="F51" i="48"/>
  <c r="G51" i="48"/>
  <c r="D51" i="48"/>
  <c r="I51" i="48"/>
  <c r="J51" i="48"/>
  <c r="H51" i="48"/>
  <c r="K51" i="48"/>
  <c r="L51" i="48"/>
  <c r="M51" i="48"/>
  <c r="B52" i="48"/>
  <c r="C52" i="48"/>
  <c r="E52" i="48"/>
  <c r="F52" i="48"/>
  <c r="G52" i="48"/>
  <c r="D52" i="48"/>
  <c r="I52" i="48"/>
  <c r="J52" i="48"/>
  <c r="H52" i="48"/>
  <c r="K52" i="48"/>
  <c r="L52" i="48"/>
  <c r="M52" i="48"/>
  <c r="B53" i="48"/>
  <c r="C53" i="48"/>
  <c r="E53" i="48"/>
  <c r="F53" i="48"/>
  <c r="G53" i="48"/>
  <c r="D53" i="48"/>
  <c r="I53" i="48"/>
  <c r="J53" i="48"/>
  <c r="H53" i="48"/>
  <c r="K53" i="48"/>
  <c r="L53" i="48"/>
  <c r="M53" i="48"/>
  <c r="M14" i="48"/>
  <c r="E14" i="48"/>
  <c r="F14" i="48"/>
  <c r="G14" i="48"/>
  <c r="D14" i="48"/>
  <c r="K14" i="48"/>
  <c r="L14" i="48"/>
  <c r="J14" i="48"/>
  <c r="I14" i="48"/>
  <c r="C14" i="48"/>
  <c r="B14" i="48"/>
  <c r="B19" i="50"/>
  <c r="B20" i="50"/>
  <c r="A20" i="50"/>
  <c r="A19" i="50"/>
  <c r="E7" i="15"/>
  <c r="E8" i="15"/>
  <c r="E9" i="15"/>
  <c r="E10" i="15"/>
  <c r="E12" i="15"/>
  <c r="E13" i="15"/>
  <c r="E16" i="15"/>
  <c r="E17" i="15"/>
  <c r="E18" i="15"/>
  <c r="E15" i="15"/>
  <c r="E19" i="15"/>
  <c r="E20" i="15"/>
  <c r="E23" i="15"/>
  <c r="E24" i="15"/>
  <c r="E25" i="15"/>
  <c r="E26" i="15"/>
  <c r="E27" i="15"/>
  <c r="E28" i="15"/>
  <c r="E22" i="15"/>
  <c r="E32" i="15"/>
  <c r="E33" i="15"/>
  <c r="E31" i="15"/>
  <c r="E34" i="15"/>
  <c r="E30" i="15"/>
  <c r="E37" i="15"/>
  <c r="E38" i="15"/>
  <c r="E36" i="15"/>
  <c r="E39" i="15"/>
  <c r="E40" i="15"/>
  <c r="E35" i="15"/>
  <c r="E43" i="15"/>
  <c r="E45" i="15"/>
  <c r="E47" i="15"/>
  <c r="E49" i="15"/>
  <c r="E52" i="15"/>
  <c r="E54" i="15"/>
  <c r="E56" i="15"/>
  <c r="E59" i="15"/>
  <c r="E75" i="15"/>
  <c r="C86" i="15"/>
  <c r="B86" i="15"/>
  <c r="D86" i="15"/>
  <c r="F86" i="15"/>
  <c r="G86" i="15"/>
  <c r="H29" i="15"/>
  <c r="H34" i="15"/>
  <c r="H33" i="15"/>
  <c r="H32" i="15"/>
  <c r="H68" i="15"/>
  <c r="H81" i="15"/>
  <c r="H86" i="15"/>
  <c r="C77" i="15"/>
  <c r="D36" i="15"/>
  <c r="D35" i="15"/>
  <c r="F36" i="15"/>
  <c r="F35" i="15"/>
  <c r="G36" i="15"/>
  <c r="G35" i="15"/>
  <c r="C36" i="15"/>
  <c r="C35" i="15"/>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6" i="53"/>
  <c r="D83" i="15"/>
  <c r="F83" i="15"/>
  <c r="G83" i="15"/>
  <c r="O79" i="15"/>
  <c r="P79" i="15"/>
  <c r="Q79" i="15"/>
  <c r="N79" i="15"/>
  <c r="D77" i="15"/>
  <c r="F77" i="15"/>
  <c r="G77" i="15"/>
  <c r="D79" i="15"/>
  <c r="F79" i="15"/>
  <c r="G79" i="15"/>
  <c r="C79" i="15"/>
  <c r="D19" i="50"/>
  <c r="F19" i="50"/>
  <c r="G19" i="50"/>
  <c r="H75" i="15"/>
  <c r="D20" i="50"/>
  <c r="E76" i="15"/>
  <c r="F20" i="50"/>
  <c r="G20" i="50"/>
  <c r="H76" i="15"/>
  <c r="C20" i="50"/>
  <c r="C19" i="50"/>
  <c r="D34" i="50"/>
  <c r="E34" i="50"/>
  <c r="F34" i="50"/>
  <c r="G34" i="50"/>
  <c r="H40" i="15"/>
  <c r="H34" i="50"/>
  <c r="C34" i="50"/>
  <c r="E21" i="50"/>
  <c r="E22" i="50"/>
  <c r="E25" i="50"/>
  <c r="E21" i="15"/>
  <c r="E30" i="50"/>
  <c r="E4" i="50"/>
  <c r="E60" i="15"/>
  <c r="E63" i="15"/>
  <c r="E38" i="50"/>
  <c r="E64" i="15"/>
  <c r="E39" i="50"/>
  <c r="E65" i="15"/>
  <c r="E66" i="15"/>
  <c r="E67" i="15"/>
  <c r="E16" i="50"/>
  <c r="E82" i="15"/>
  <c r="E36" i="50"/>
  <c r="E29" i="15"/>
  <c r="E68" i="15"/>
  <c r="E81" i="15"/>
  <c r="E86" i="15"/>
  <c r="C87" i="15"/>
  <c r="E44" i="15"/>
  <c r="E48" i="15"/>
  <c r="R37" i="15"/>
  <c r="R38" i="15"/>
  <c r="R39" i="15"/>
  <c r="R40" i="15"/>
  <c r="H37" i="15"/>
  <c r="H38" i="15"/>
  <c r="H36" i="15"/>
  <c r="H39" i="15"/>
  <c r="H35" i="15"/>
  <c r="R16" i="15"/>
  <c r="R17" i="15"/>
  <c r="R18" i="15"/>
  <c r="R19" i="15"/>
  <c r="R20" i="15"/>
  <c r="R21" i="15"/>
  <c r="R23" i="15"/>
  <c r="R24" i="15"/>
  <c r="R25" i="15"/>
  <c r="R26" i="15"/>
  <c r="R27" i="15"/>
  <c r="R28" i="15"/>
  <c r="R29" i="15"/>
  <c r="R7" i="15"/>
  <c r="R8" i="15"/>
  <c r="R9" i="15"/>
  <c r="R12" i="15"/>
  <c r="R13" i="15"/>
  <c r="R43" i="15"/>
  <c r="R45" i="15"/>
  <c r="H45" i="15"/>
  <c r="I45" i="15"/>
  <c r="S45" i="15"/>
  <c r="R47" i="15"/>
  <c r="R49" i="15"/>
  <c r="R52" i="15"/>
  <c r="R54" i="15"/>
  <c r="R59" i="15"/>
  <c r="R60" i="15"/>
  <c r="R68" i="15"/>
  <c r="R67" i="15"/>
  <c r="R62" i="15"/>
  <c r="R63" i="15"/>
  <c r="R64" i="15"/>
  <c r="R65" i="15"/>
  <c r="R66" i="15"/>
  <c r="D15" i="15"/>
  <c r="D22" i="15"/>
  <c r="D31" i="15"/>
  <c r="D30" i="15"/>
  <c r="D42" i="50"/>
  <c r="D10" i="15"/>
  <c r="D13" i="15"/>
  <c r="D56" i="15"/>
  <c r="D58" i="15"/>
  <c r="F15" i="15"/>
  <c r="F22" i="15"/>
  <c r="F56" i="15"/>
  <c r="G15" i="15"/>
  <c r="G22" i="15"/>
  <c r="G56" i="15"/>
  <c r="H16" i="15"/>
  <c r="H17" i="15"/>
  <c r="H18" i="15"/>
  <c r="H15" i="15"/>
  <c r="H19" i="15"/>
  <c r="H20" i="15"/>
  <c r="H21" i="15"/>
  <c r="H26" i="50"/>
  <c r="H27" i="15"/>
  <c r="I27" i="15"/>
  <c r="H43" i="15"/>
  <c r="C10" i="15"/>
  <c r="C13" i="15"/>
  <c r="C15" i="15"/>
  <c r="C22" i="15"/>
  <c r="C31" i="15"/>
  <c r="C30" i="15"/>
  <c r="C42" i="50"/>
  <c r="C56" i="15"/>
  <c r="C58" i="15"/>
  <c r="C61" i="15"/>
  <c r="C83" i="15"/>
  <c r="R75" i="15"/>
  <c r="R76" i="15"/>
  <c r="M77" i="15"/>
  <c r="M76" i="15"/>
  <c r="M75" i="15"/>
  <c r="M74" i="15"/>
  <c r="M40" i="15"/>
  <c r="E6" i="15"/>
  <c r="E62" i="15"/>
  <c r="E61" i="15"/>
  <c r="E71" i="15"/>
  <c r="E72" i="15"/>
  <c r="E73" i="15"/>
  <c r="H7" i="15"/>
  <c r="H8" i="15"/>
  <c r="H9" i="15"/>
  <c r="H9" i="50"/>
  <c r="H6" i="15"/>
  <c r="H12" i="15"/>
  <c r="H10" i="50"/>
  <c r="H24" i="15"/>
  <c r="I24" i="15"/>
  <c r="H25" i="15"/>
  <c r="H26" i="15"/>
  <c r="H28" i="15"/>
  <c r="H23" i="15"/>
  <c r="I29" i="15"/>
  <c r="I33" i="15"/>
  <c r="H31" i="15"/>
  <c r="H30" i="15"/>
  <c r="H47" i="15"/>
  <c r="H49" i="15"/>
  <c r="H4" i="50"/>
  <c r="H52" i="15"/>
  <c r="H5" i="50"/>
  <c r="H54" i="15"/>
  <c r="H6" i="50"/>
  <c r="H59" i="15"/>
  <c r="H60" i="15"/>
  <c r="H15" i="50"/>
  <c r="H67" i="15"/>
  <c r="H62" i="15"/>
  <c r="H63" i="15"/>
  <c r="I63" i="15"/>
  <c r="I38" i="50"/>
  <c r="H64" i="15"/>
  <c r="H65" i="15"/>
  <c r="I65" i="15"/>
  <c r="I40" i="50"/>
  <c r="H66" i="15"/>
  <c r="I66" i="15"/>
  <c r="I41" i="50"/>
  <c r="H71" i="15"/>
  <c r="I71" i="15"/>
  <c r="H72" i="15"/>
  <c r="H82" i="15"/>
  <c r="H36" i="50"/>
  <c r="I12" i="50"/>
  <c r="I6" i="15"/>
  <c r="I81" i="15"/>
  <c r="O96" i="15"/>
  <c r="E50" i="44"/>
  <c r="E59" i="44"/>
  <c r="E75" i="44"/>
  <c r="N96" i="15"/>
  <c r="D50" i="44"/>
  <c r="D59" i="44"/>
  <c r="D75" i="44"/>
  <c r="AG50" i="44"/>
  <c r="AG59" i="44"/>
  <c r="AG66" i="44"/>
  <c r="AG70" i="44"/>
  <c r="AG75" i="44"/>
  <c r="P96" i="15"/>
  <c r="F50" i="44"/>
  <c r="F59" i="44"/>
  <c r="F75" i="44"/>
  <c r="Q96" i="15"/>
  <c r="G50" i="44"/>
  <c r="G59" i="44"/>
  <c r="G75" i="44"/>
  <c r="H50" i="44"/>
  <c r="H59" i="44"/>
  <c r="H66" i="44"/>
  <c r="H70" i="44"/>
  <c r="H75" i="44"/>
  <c r="I50" i="44"/>
  <c r="I59" i="44"/>
  <c r="I61" i="44"/>
  <c r="I66" i="44"/>
  <c r="I70" i="44"/>
  <c r="I75" i="44"/>
  <c r="J50" i="44"/>
  <c r="J59" i="44"/>
  <c r="J66" i="44"/>
  <c r="J70" i="44"/>
  <c r="J75" i="44"/>
  <c r="K50" i="44"/>
  <c r="K59" i="44"/>
  <c r="K66" i="44"/>
  <c r="K70" i="44"/>
  <c r="K75" i="44"/>
  <c r="L50" i="44"/>
  <c r="L59" i="44"/>
  <c r="L66" i="44"/>
  <c r="L75" i="44"/>
  <c r="M50" i="44"/>
  <c r="M59" i="44"/>
  <c r="M61" i="44"/>
  <c r="M66" i="44"/>
  <c r="M70" i="44"/>
  <c r="M75" i="44"/>
  <c r="N50" i="44"/>
  <c r="N59" i="44"/>
  <c r="N66" i="44"/>
  <c r="N70" i="44"/>
  <c r="N75" i="44"/>
  <c r="O50" i="44"/>
  <c r="O59" i="44"/>
  <c r="O61" i="44"/>
  <c r="O66" i="44"/>
  <c r="O70" i="44"/>
  <c r="O75" i="44"/>
  <c r="P50" i="44"/>
  <c r="P59" i="44"/>
  <c r="P66" i="44"/>
  <c r="P70" i="44"/>
  <c r="P75" i="44"/>
  <c r="Q50" i="44"/>
  <c r="Q59" i="44"/>
  <c r="Q66" i="44"/>
  <c r="Q70" i="44"/>
  <c r="Q75" i="44"/>
  <c r="R50" i="44"/>
  <c r="R59" i="44"/>
  <c r="R66" i="44"/>
  <c r="R75" i="44"/>
  <c r="S50" i="44"/>
  <c r="S59" i="44"/>
  <c r="S66" i="44"/>
  <c r="S70" i="44"/>
  <c r="S75" i="44"/>
  <c r="T50" i="44"/>
  <c r="T59" i="44"/>
  <c r="T66" i="44"/>
  <c r="T70" i="44"/>
  <c r="T75" i="44"/>
  <c r="U50" i="44"/>
  <c r="U59" i="44"/>
  <c r="U66" i="44"/>
  <c r="U70" i="44"/>
  <c r="U75" i="44"/>
  <c r="V50" i="44"/>
  <c r="V59" i="44"/>
  <c r="V66" i="44"/>
  <c r="V70" i="44"/>
  <c r="V75" i="44"/>
  <c r="W50" i="44"/>
  <c r="W59" i="44"/>
  <c r="W66" i="44"/>
  <c r="W70" i="44"/>
  <c r="W75" i="44"/>
  <c r="X50" i="44"/>
  <c r="X59" i="44"/>
  <c r="X66" i="44"/>
  <c r="X70" i="44"/>
  <c r="X75" i="44"/>
  <c r="Y50" i="44"/>
  <c r="Y59" i="44"/>
  <c r="Y66" i="44"/>
  <c r="Y70" i="44"/>
  <c r="Y75" i="44"/>
  <c r="Z50" i="44"/>
  <c r="Z59" i="44"/>
  <c r="Z66" i="44"/>
  <c r="Z70" i="44"/>
  <c r="Z75" i="44"/>
  <c r="AA50" i="44"/>
  <c r="AA59" i="44"/>
  <c r="AA66" i="44"/>
  <c r="AA70" i="44"/>
  <c r="AA75" i="44"/>
  <c r="AB50" i="44"/>
  <c r="AB59" i="44"/>
  <c r="AB66" i="44"/>
  <c r="AB70" i="44"/>
  <c r="AB75" i="44"/>
  <c r="AC50" i="44"/>
  <c r="AC59" i="44"/>
  <c r="AC66" i="44"/>
  <c r="AC70" i="44"/>
  <c r="AC75" i="44"/>
  <c r="AD50" i="44"/>
  <c r="AD59" i="44"/>
  <c r="AD66" i="44"/>
  <c r="AD70" i="44"/>
  <c r="AD75" i="44"/>
  <c r="AE50" i="44"/>
  <c r="AE59" i="44"/>
  <c r="AE61" i="44"/>
  <c r="AE66" i="44"/>
  <c r="AE70" i="44"/>
  <c r="AE75" i="44"/>
  <c r="AF50" i="44"/>
  <c r="AF59" i="44"/>
  <c r="AF66" i="44"/>
  <c r="AF70" i="44"/>
  <c r="AF75" i="44"/>
  <c r="E21" i="44"/>
  <c r="F21" i="44"/>
  <c r="G21" i="44"/>
  <c r="H21" i="44"/>
  <c r="I21" i="44"/>
  <c r="J21" i="44"/>
  <c r="K21" i="44"/>
  <c r="L21" i="44"/>
  <c r="M21" i="44"/>
  <c r="N21" i="44"/>
  <c r="O21" i="44"/>
  <c r="O12" i="44"/>
  <c r="O23" i="44"/>
  <c r="P21" i="44"/>
  <c r="Q21" i="44"/>
  <c r="R21" i="44"/>
  <c r="S21" i="44"/>
  <c r="T21" i="44"/>
  <c r="U21" i="44"/>
  <c r="V21" i="44"/>
  <c r="W21" i="44"/>
  <c r="X21" i="44"/>
  <c r="Y21" i="44"/>
  <c r="Z21" i="44"/>
  <c r="AA21" i="44"/>
  <c r="AB21" i="44"/>
  <c r="AC21" i="44"/>
  <c r="AD21" i="44"/>
  <c r="AE21" i="44"/>
  <c r="AF21" i="44"/>
  <c r="AG21" i="44"/>
  <c r="D21" i="44"/>
  <c r="E12" i="44"/>
  <c r="F12" i="44"/>
  <c r="G12" i="44"/>
  <c r="H12" i="44"/>
  <c r="I12" i="44"/>
  <c r="J12" i="44"/>
  <c r="K12" i="44"/>
  <c r="L12" i="44"/>
  <c r="L23" i="44"/>
  <c r="M12" i="44"/>
  <c r="M23" i="44"/>
  <c r="N12" i="44"/>
  <c r="N23" i="44"/>
  <c r="P12" i="44"/>
  <c r="Q12" i="44"/>
  <c r="R12" i="44"/>
  <c r="S12" i="44"/>
  <c r="T12" i="44"/>
  <c r="T23" i="44"/>
  <c r="U12" i="44"/>
  <c r="V12" i="44"/>
  <c r="W12" i="44"/>
  <c r="X12" i="44"/>
  <c r="Y12" i="44"/>
  <c r="Z12" i="44"/>
  <c r="AA12" i="44"/>
  <c r="AB12" i="44"/>
  <c r="AB23" i="44"/>
  <c r="AC12" i="44"/>
  <c r="AD12" i="44"/>
  <c r="AE12" i="44"/>
  <c r="AF12" i="44"/>
  <c r="AG12" i="44"/>
  <c r="D12" i="44"/>
  <c r="L70" i="44"/>
  <c r="R70" i="44"/>
  <c r="D67" i="44"/>
  <c r="M4" i="15"/>
  <c r="D33" i="44"/>
  <c r="D34" i="44"/>
  <c r="M5" i="15"/>
  <c r="M7" i="15"/>
  <c r="M8" i="15"/>
  <c r="M9" i="15"/>
  <c r="M10" i="15"/>
  <c r="M11" i="15"/>
  <c r="M12" i="15"/>
  <c r="M13" i="15"/>
  <c r="M14" i="15"/>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71" i="15"/>
  <c r="M72" i="15"/>
  <c r="M73" i="15"/>
  <c r="M78" i="15"/>
  <c r="M79" i="15"/>
  <c r="M80" i="15"/>
  <c r="M81" i="15"/>
  <c r="M82" i="15"/>
  <c r="M83" i="15"/>
  <c r="M6" i="15"/>
  <c r="F31" i="15"/>
  <c r="F30" i="15"/>
  <c r="F42" i="50"/>
  <c r="G31" i="15"/>
  <c r="G30" i="15"/>
  <c r="G42" i="50"/>
  <c r="C48" i="44"/>
  <c r="C49" i="44"/>
  <c r="C46" i="44"/>
  <c r="B44" i="44"/>
  <c r="B45" i="44"/>
  <c r="B46" i="44"/>
  <c r="B47" i="44"/>
  <c r="B48" i="44"/>
  <c r="B49" i="44"/>
  <c r="C44" i="44"/>
  <c r="C45" i="44"/>
  <c r="C43" i="44"/>
  <c r="G61" i="15"/>
  <c r="G58" i="15"/>
  <c r="G69" i="15"/>
  <c r="G73" i="15"/>
  <c r="G10" i="15"/>
  <c r="G13" i="15"/>
  <c r="D61" i="15"/>
  <c r="D73" i="15"/>
  <c r="E46" i="15"/>
  <c r="E51" i="15"/>
  <c r="E53" i="15"/>
  <c r="E55" i="15"/>
  <c r="D3" i="50"/>
  <c r="E3" i="50"/>
  <c r="F3" i="50"/>
  <c r="G3" i="50"/>
  <c r="H3" i="50"/>
  <c r="I3" i="50"/>
  <c r="D4" i="50"/>
  <c r="F4" i="50"/>
  <c r="G4" i="50"/>
  <c r="D5" i="50"/>
  <c r="E5" i="50"/>
  <c r="F5" i="50"/>
  <c r="G5" i="50"/>
  <c r="D6" i="50"/>
  <c r="E6" i="50"/>
  <c r="F6" i="50"/>
  <c r="G6" i="50"/>
  <c r="E50" i="15"/>
  <c r="H50" i="15"/>
  <c r="D7" i="50"/>
  <c r="E7" i="50"/>
  <c r="F7" i="50"/>
  <c r="G7" i="50"/>
  <c r="D8" i="50"/>
  <c r="F8" i="50"/>
  <c r="G8" i="50"/>
  <c r="H8" i="50"/>
  <c r="D9" i="50"/>
  <c r="F9" i="50"/>
  <c r="G9" i="50"/>
  <c r="D10" i="50"/>
  <c r="E10" i="50"/>
  <c r="F10" i="50"/>
  <c r="G10" i="50"/>
  <c r="D11" i="50"/>
  <c r="E11" i="50"/>
  <c r="F11" i="50"/>
  <c r="G11" i="50"/>
  <c r="D12" i="50"/>
  <c r="E12" i="50"/>
  <c r="F12" i="50"/>
  <c r="G12" i="50"/>
  <c r="H12" i="50"/>
  <c r="D13" i="50"/>
  <c r="F13" i="50"/>
  <c r="G13" i="50"/>
  <c r="H13" i="50"/>
  <c r="D14" i="50"/>
  <c r="E14" i="50"/>
  <c r="F14" i="50"/>
  <c r="G14" i="50"/>
  <c r="H14" i="50"/>
  <c r="D15" i="50"/>
  <c r="F15" i="50"/>
  <c r="G15" i="50"/>
  <c r="D16" i="50"/>
  <c r="F16" i="50"/>
  <c r="G16" i="50"/>
  <c r="H16" i="50"/>
  <c r="D17" i="50"/>
  <c r="E17" i="50"/>
  <c r="F17" i="50"/>
  <c r="G17" i="50"/>
  <c r="H17" i="50"/>
  <c r="D18" i="50"/>
  <c r="E18" i="50"/>
  <c r="F18" i="50"/>
  <c r="G18" i="50"/>
  <c r="H18" i="50"/>
  <c r="D21" i="50"/>
  <c r="F21" i="50"/>
  <c r="G21" i="50"/>
  <c r="H21" i="50"/>
  <c r="D22" i="50"/>
  <c r="F22" i="50"/>
  <c r="G22" i="50"/>
  <c r="H22" i="50"/>
  <c r="D23" i="50"/>
  <c r="F23" i="50"/>
  <c r="G23" i="50"/>
  <c r="H23" i="50"/>
  <c r="D24" i="50"/>
  <c r="F24" i="50"/>
  <c r="G24" i="50"/>
  <c r="H24" i="50"/>
  <c r="D25" i="50"/>
  <c r="F25" i="50"/>
  <c r="G25" i="50"/>
  <c r="H25" i="50"/>
  <c r="D26" i="50"/>
  <c r="E26" i="50"/>
  <c r="F26" i="50"/>
  <c r="G26" i="50"/>
  <c r="D27" i="50"/>
  <c r="E27" i="50"/>
  <c r="F27" i="50"/>
  <c r="G27" i="50"/>
  <c r="D28" i="50"/>
  <c r="E28" i="50"/>
  <c r="F28" i="50"/>
  <c r="G28" i="50"/>
  <c r="H28" i="50"/>
  <c r="D29" i="50"/>
  <c r="E29" i="50"/>
  <c r="F29" i="50"/>
  <c r="G29" i="50"/>
  <c r="H29" i="50"/>
  <c r="D30" i="50"/>
  <c r="F30" i="50"/>
  <c r="G30" i="50"/>
  <c r="H30" i="50"/>
  <c r="D31" i="50"/>
  <c r="E31" i="50"/>
  <c r="F31" i="50"/>
  <c r="G31" i="50"/>
  <c r="D32" i="50"/>
  <c r="E32" i="50"/>
  <c r="F32" i="50"/>
  <c r="G32" i="50"/>
  <c r="H32" i="50"/>
  <c r="D33" i="50"/>
  <c r="E33" i="50"/>
  <c r="F33" i="50"/>
  <c r="G33" i="50"/>
  <c r="D35" i="50"/>
  <c r="F35" i="50"/>
  <c r="G35" i="50"/>
  <c r="H35" i="50"/>
  <c r="D36" i="50"/>
  <c r="F36" i="50"/>
  <c r="G36" i="50"/>
  <c r="D37" i="50"/>
  <c r="F37" i="50"/>
  <c r="G37" i="50"/>
  <c r="H37" i="50"/>
  <c r="D38" i="50"/>
  <c r="F38" i="50"/>
  <c r="G38" i="50"/>
  <c r="D39" i="50"/>
  <c r="F39" i="50"/>
  <c r="G39" i="50"/>
  <c r="H39" i="50"/>
  <c r="D40" i="50"/>
  <c r="E40" i="50"/>
  <c r="F40" i="50"/>
  <c r="G40" i="50"/>
  <c r="H40" i="50"/>
  <c r="D41" i="50"/>
  <c r="E41" i="50"/>
  <c r="F41" i="50"/>
  <c r="G41" i="50"/>
  <c r="H41" i="50"/>
  <c r="B42" i="50"/>
  <c r="B36" i="50"/>
  <c r="K82" i="15"/>
  <c r="J82" i="15"/>
  <c r="H44" i="15"/>
  <c r="H46" i="15"/>
  <c r="I46" i="15"/>
  <c r="H48" i="15"/>
  <c r="H51" i="15"/>
  <c r="H53" i="15"/>
  <c r="H55" i="15"/>
  <c r="I55" i="15"/>
  <c r="G87" i="15"/>
  <c r="F87" i="15"/>
  <c r="D87" i="15"/>
  <c r="C36" i="50"/>
  <c r="C8" i="50"/>
  <c r="C9" i="50"/>
  <c r="C27" i="50"/>
  <c r="C28" i="50"/>
  <c r="C29" i="50"/>
  <c r="C30" i="50"/>
  <c r="C31" i="50"/>
  <c r="C32" i="50"/>
  <c r="C24" i="50"/>
  <c r="C25" i="50"/>
  <c r="C26" i="50"/>
  <c r="C33" i="50"/>
  <c r="C35" i="50"/>
  <c r="C4" i="50"/>
  <c r="C5" i="50"/>
  <c r="C6" i="50"/>
  <c r="C11" i="50"/>
  <c r="C12" i="50"/>
  <c r="C13" i="50"/>
  <c r="C14" i="50"/>
  <c r="C15" i="50"/>
  <c r="C17" i="50"/>
  <c r="C18" i="50"/>
  <c r="C7" i="50"/>
  <c r="C10" i="50"/>
  <c r="C21" i="50"/>
  <c r="C22" i="50"/>
  <c r="C23" i="50"/>
  <c r="C16" i="50"/>
  <c r="C37" i="50"/>
  <c r="C38" i="50"/>
  <c r="C39" i="50"/>
  <c r="C40" i="50"/>
  <c r="C41" i="50"/>
  <c r="C3" i="50"/>
  <c r="R46" i="15"/>
  <c r="R50" i="15"/>
  <c r="R55" i="15"/>
  <c r="R53" i="15"/>
  <c r="R51" i="15"/>
  <c r="R48" i="15"/>
  <c r="E67" i="44"/>
  <c r="F67" i="44"/>
  <c r="G67" i="44"/>
  <c r="R99" i="15"/>
  <c r="R101" i="15"/>
  <c r="B58" i="44"/>
  <c r="D32" i="44"/>
  <c r="E33" i="44"/>
  <c r="F33" i="44"/>
  <c r="F13" i="15"/>
  <c r="F10" i="15"/>
  <c r="R91" i="15"/>
  <c r="R92" i="15"/>
  <c r="R82" i="15"/>
  <c r="R81" i="15"/>
  <c r="E69" i="44"/>
  <c r="F69" i="44"/>
  <c r="G69" i="44"/>
  <c r="D69" i="44"/>
  <c r="F58" i="15"/>
  <c r="F61" i="15"/>
  <c r="F73" i="15"/>
  <c r="C73" i="15"/>
  <c r="R32" i="15"/>
  <c r="R33" i="15"/>
  <c r="R34" i="15"/>
  <c r="R6" i="15"/>
  <c r="R10" i="15"/>
  <c r="S42" i="15"/>
  <c r="B56" i="44"/>
  <c r="C56" i="44"/>
  <c r="B57" i="44"/>
  <c r="C57" i="44"/>
  <c r="C87" i="44"/>
  <c r="B53" i="44"/>
  <c r="C53" i="44"/>
  <c r="B54" i="44"/>
  <c r="C54" i="44"/>
  <c r="B55" i="44"/>
  <c r="C55" i="44"/>
  <c r="C47" i="44"/>
  <c r="C52"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2" i="44"/>
  <c r="B43" i="44"/>
  <c r="R72" i="15"/>
  <c r="R71" i="15"/>
  <c r="R44" i="15"/>
  <c r="C29" i="45"/>
  <c r="C13" i="45"/>
  <c r="C12" i="45"/>
  <c r="C4" i="45"/>
  <c r="C22" i="45"/>
  <c r="C31" i="45"/>
  <c r="C17" i="45"/>
  <c r="C7" i="45"/>
  <c r="C24" i="45"/>
  <c r="C23" i="45"/>
  <c r="C16" i="45"/>
  <c r="C25" i="45"/>
  <c r="C2" i="45"/>
  <c r="C30" i="45"/>
  <c r="S6" i="15"/>
  <c r="F69" i="15"/>
  <c r="H83" i="15"/>
  <c r="H79" i="15"/>
  <c r="H38" i="50"/>
  <c r="H73" i="15"/>
  <c r="H19" i="50"/>
  <c r="H77" i="15"/>
  <c r="H11" i="50"/>
  <c r="R77" i="15"/>
  <c r="I51" i="15"/>
  <c r="H31" i="50"/>
  <c r="I48" i="15"/>
  <c r="S48" i="15"/>
  <c r="I21" i="15"/>
  <c r="I26" i="50"/>
  <c r="R36" i="15"/>
  <c r="R35" i="15"/>
  <c r="E19" i="50"/>
  <c r="E77" i="15"/>
  <c r="R15" i="15"/>
  <c r="R79" i="15"/>
  <c r="S81" i="15"/>
  <c r="E83" i="15"/>
  <c r="I62" i="15"/>
  <c r="I37" i="50"/>
  <c r="C69" i="15"/>
  <c r="D69" i="15"/>
  <c r="E87" i="15"/>
  <c r="I44" i="15"/>
  <c r="S44" i="15"/>
  <c r="I39" i="15"/>
  <c r="S39" i="15"/>
  <c r="I26" i="15"/>
  <c r="I25" i="15"/>
  <c r="I19" i="15"/>
  <c r="S19" i="15"/>
  <c r="I17" i="15"/>
  <c r="E79" i="15"/>
  <c r="AE76" i="44"/>
  <c r="AE79" i="44"/>
  <c r="O76" i="44"/>
  <c r="O79" i="44"/>
  <c r="AA23" i="44"/>
  <c r="S23" i="44"/>
  <c r="K23" i="44"/>
  <c r="AC61" i="44"/>
  <c r="AC76" i="44"/>
  <c r="AC79" i="44"/>
  <c r="AA61" i="44"/>
  <c r="AA76" i="44"/>
  <c r="AA79" i="44"/>
  <c r="W61" i="44"/>
  <c r="W76" i="44"/>
  <c r="W79" i="44"/>
  <c r="U61" i="44"/>
  <c r="Q61" i="44"/>
  <c r="K61" i="44"/>
  <c r="K76" i="44"/>
  <c r="K79" i="44"/>
  <c r="Y61" i="44"/>
  <c r="Y76" i="44"/>
  <c r="Y79" i="44"/>
  <c r="S61" i="44"/>
  <c r="S76" i="44"/>
  <c r="S79" i="44"/>
  <c r="C11" i="45"/>
  <c r="C18" i="45"/>
  <c r="C27" i="45"/>
  <c r="C20" i="45"/>
  <c r="C26" i="45"/>
  <c r="C8" i="45"/>
  <c r="C3" i="45"/>
  <c r="C5" i="45"/>
  <c r="C6" i="45"/>
  <c r="C9" i="45"/>
  <c r="C10" i="45"/>
  <c r="C14" i="45"/>
  <c r="C15" i="45"/>
  <c r="C19" i="45"/>
  <c r="C21" i="45"/>
  <c r="C28" i="45"/>
  <c r="C32" i="45"/>
  <c r="H14" i="48"/>
  <c r="D35" i="44"/>
  <c r="S27" i="15"/>
  <c r="I31" i="50"/>
  <c r="G33" i="44"/>
  <c r="F34" i="44"/>
  <c r="AE23" i="44"/>
  <c r="G23" i="44"/>
  <c r="H61" i="15"/>
  <c r="E34" i="44"/>
  <c r="H22" i="15"/>
  <c r="I52" i="15"/>
  <c r="I5" i="50"/>
  <c r="H20" i="50"/>
  <c r="E54" i="48"/>
  <c r="Z23" i="44"/>
  <c r="R56" i="15"/>
  <c r="R30" i="15"/>
  <c r="F32" i="45"/>
  <c r="I53" i="15"/>
  <c r="S53" i="15"/>
  <c r="F54" i="48"/>
  <c r="Y23" i="44"/>
  <c r="R96" i="15"/>
  <c r="I72" i="15"/>
  <c r="I7" i="15"/>
  <c r="S7" i="15"/>
  <c r="I54" i="15"/>
  <c r="R61" i="15"/>
  <c r="E58" i="15"/>
  <c r="E69" i="15"/>
  <c r="R73" i="15"/>
  <c r="H58" i="15"/>
  <c r="R22" i="15"/>
  <c r="I8" i="15"/>
  <c r="I28" i="15"/>
  <c r="I32" i="50"/>
  <c r="S46" i="15"/>
  <c r="K54" i="48"/>
  <c r="AF23" i="44"/>
  <c r="X23" i="44"/>
  <c r="P23" i="44"/>
  <c r="H23" i="44"/>
  <c r="H13" i="15"/>
  <c r="I16" i="15"/>
  <c r="I18" i="15"/>
  <c r="I15" i="15"/>
  <c r="I47" i="15"/>
  <c r="I37" i="15"/>
  <c r="K19" i="47"/>
  <c r="L19" i="47"/>
  <c r="S18" i="15"/>
  <c r="W23" i="44"/>
  <c r="I82" i="15"/>
  <c r="I83" i="15"/>
  <c r="I40" i="15"/>
  <c r="S40" i="15"/>
  <c r="I75" i="15"/>
  <c r="E20" i="50"/>
  <c r="I76" i="15"/>
  <c r="S76" i="15"/>
  <c r="I54" i="48"/>
  <c r="J54" i="48"/>
  <c r="G54" i="48"/>
  <c r="Q76" i="44"/>
  <c r="Q79" i="44"/>
  <c r="I76" i="44"/>
  <c r="I79" i="44"/>
  <c r="U76" i="44"/>
  <c r="U79" i="44"/>
  <c r="M76" i="44"/>
  <c r="M79" i="44"/>
  <c r="AB61" i="44"/>
  <c r="AB76" i="44"/>
  <c r="AB79" i="44"/>
  <c r="T61" i="44"/>
  <c r="T76" i="44"/>
  <c r="T79" i="44"/>
  <c r="L61" i="44"/>
  <c r="L76" i="44"/>
  <c r="L79" i="44"/>
  <c r="F61" i="44"/>
  <c r="E61" i="44"/>
  <c r="AD61" i="44"/>
  <c r="AD76" i="44"/>
  <c r="AD79" i="44"/>
  <c r="V61" i="44"/>
  <c r="V76" i="44"/>
  <c r="V79" i="44"/>
  <c r="N61" i="44"/>
  <c r="N76" i="44"/>
  <c r="N79" i="44"/>
  <c r="AF61" i="44"/>
  <c r="AF76" i="44"/>
  <c r="AF79" i="44"/>
  <c r="X61" i="44"/>
  <c r="X76" i="44"/>
  <c r="X79" i="44"/>
  <c r="H61" i="44"/>
  <c r="H76" i="44"/>
  <c r="H79" i="44"/>
  <c r="AG61" i="44"/>
  <c r="AG76" i="44"/>
  <c r="AG79" i="44"/>
  <c r="P61" i="44"/>
  <c r="P76" i="44"/>
  <c r="P79" i="44"/>
  <c r="Z61" i="44"/>
  <c r="Z76" i="44"/>
  <c r="Z79" i="44"/>
  <c r="R61" i="44"/>
  <c r="R76" i="44"/>
  <c r="R79" i="44"/>
  <c r="J61" i="44"/>
  <c r="J76" i="44"/>
  <c r="J79" i="44"/>
  <c r="G61" i="44"/>
  <c r="D61" i="44"/>
  <c r="D23" i="44"/>
  <c r="V23" i="44"/>
  <c r="J23" i="44"/>
  <c r="AG23" i="44"/>
  <c r="U23" i="44"/>
  <c r="I23" i="44"/>
  <c r="AD23" i="44"/>
  <c r="R23" i="44"/>
  <c r="F23" i="44"/>
  <c r="AC23" i="44"/>
  <c r="Q23" i="44"/>
  <c r="E23" i="44"/>
  <c r="R83" i="15"/>
  <c r="E42" i="50"/>
  <c r="I18" i="50"/>
  <c r="S72" i="15"/>
  <c r="I17" i="50"/>
  <c r="I73" i="15"/>
  <c r="S71" i="15"/>
  <c r="I64" i="15"/>
  <c r="I68" i="15"/>
  <c r="S68" i="15"/>
  <c r="H42" i="50"/>
  <c r="I67" i="15"/>
  <c r="I16" i="50"/>
  <c r="S65" i="15"/>
  <c r="E37" i="50"/>
  <c r="S66" i="15"/>
  <c r="S63" i="15"/>
  <c r="S62" i="15"/>
  <c r="R58" i="15"/>
  <c r="I59" i="15"/>
  <c r="S59" i="15"/>
  <c r="I60" i="15"/>
  <c r="E15" i="50"/>
  <c r="S55" i="15"/>
  <c r="S51" i="15"/>
  <c r="H56" i="15"/>
  <c r="S52" i="15"/>
  <c r="I6" i="50"/>
  <c r="S54" i="15"/>
  <c r="I50" i="15"/>
  <c r="S50" i="15"/>
  <c r="I49" i="15"/>
  <c r="I4" i="50"/>
  <c r="I87" i="15"/>
  <c r="I43" i="15"/>
  <c r="H87" i="15"/>
  <c r="I13" i="50"/>
  <c r="S47" i="15"/>
  <c r="E13" i="50"/>
  <c r="H33" i="50"/>
  <c r="I38" i="15"/>
  <c r="S38" i="15"/>
  <c r="E35" i="50"/>
  <c r="R31" i="15"/>
  <c r="S33" i="15"/>
  <c r="I34" i="15"/>
  <c r="S34" i="15"/>
  <c r="D41" i="15"/>
  <c r="I32" i="15"/>
  <c r="I86" i="15"/>
  <c r="C41" i="15"/>
  <c r="C78" i="15"/>
  <c r="S29" i="15"/>
  <c r="I30" i="50"/>
  <c r="S26" i="15"/>
  <c r="I29" i="50"/>
  <c r="S25" i="15"/>
  <c r="I28" i="50"/>
  <c r="S24" i="15"/>
  <c r="F41" i="15"/>
  <c r="F78" i="15"/>
  <c r="F85" i="15"/>
  <c r="H41" i="15"/>
  <c r="H27" i="50"/>
  <c r="G41" i="15"/>
  <c r="G78" i="15"/>
  <c r="G85" i="15"/>
  <c r="J56" i="48"/>
  <c r="J57" i="48"/>
  <c r="D45" i="50"/>
  <c r="I23" i="15"/>
  <c r="I22" i="50"/>
  <c r="S17" i="15"/>
  <c r="F45" i="50"/>
  <c r="I23" i="50"/>
  <c r="I24" i="50"/>
  <c r="E24" i="50"/>
  <c r="S21" i="15"/>
  <c r="I20" i="15"/>
  <c r="E23" i="50"/>
  <c r="I12" i="15"/>
  <c r="G45" i="50"/>
  <c r="C45" i="50"/>
  <c r="I7" i="50"/>
  <c r="H7" i="50"/>
  <c r="H10" i="15"/>
  <c r="I9" i="15"/>
  <c r="I9" i="50"/>
  <c r="I8" i="50"/>
  <c r="S8" i="15"/>
  <c r="E9" i="50"/>
  <c r="E8" i="50"/>
  <c r="I21" i="50"/>
  <c r="S16" i="15"/>
  <c r="H69" i="15"/>
  <c r="D78" i="15"/>
  <c r="D85" i="15"/>
  <c r="H56" i="48"/>
  <c r="H54" i="48"/>
  <c r="H57" i="48"/>
  <c r="I35" i="50"/>
  <c r="I19" i="50"/>
  <c r="I77" i="15"/>
  <c r="S77" i="15"/>
  <c r="S37" i="15"/>
  <c r="I36" i="15"/>
  <c r="I35" i="15"/>
  <c r="S28" i="15"/>
  <c r="I34" i="50"/>
  <c r="S73" i="15"/>
  <c r="S83" i="15"/>
  <c r="D64" i="44"/>
  <c r="I36" i="50"/>
  <c r="S82" i="15"/>
  <c r="S67" i="15"/>
  <c r="C85" i="15"/>
  <c r="C46" i="50"/>
  <c r="I56" i="15"/>
  <c r="S56" i="15"/>
  <c r="H78" i="15"/>
  <c r="H85" i="15"/>
  <c r="K56" i="48"/>
  <c r="K57" i="48"/>
  <c r="I79" i="15"/>
  <c r="S79" i="15"/>
  <c r="I14" i="50"/>
  <c r="S49" i="15"/>
  <c r="R69" i="15"/>
  <c r="H33" i="44"/>
  <c r="G34" i="44"/>
  <c r="S35" i="15"/>
  <c r="S75" i="15"/>
  <c r="F35" i="44"/>
  <c r="F36" i="44"/>
  <c r="F32" i="44"/>
  <c r="E36" i="44"/>
  <c r="E32" i="44"/>
  <c r="E41" i="15"/>
  <c r="E78" i="15"/>
  <c r="E85" i="15"/>
  <c r="I10" i="15"/>
  <c r="S9" i="15"/>
  <c r="E35" i="44"/>
  <c r="I20" i="50"/>
  <c r="D54" i="48"/>
  <c r="L54" i="48"/>
  <c r="I55" i="48"/>
  <c r="J55" i="48"/>
  <c r="S64" i="15"/>
  <c r="I39" i="50"/>
  <c r="I61" i="15"/>
  <c r="S61" i="15"/>
  <c r="I15" i="50"/>
  <c r="S60" i="15"/>
  <c r="I58" i="15"/>
  <c r="S43" i="15"/>
  <c r="I11" i="50"/>
  <c r="H45" i="50"/>
  <c r="I33" i="50"/>
  <c r="S36" i="15"/>
  <c r="R41" i="15"/>
  <c r="I31" i="15"/>
  <c r="S32" i="15"/>
  <c r="D46" i="50"/>
  <c r="I27" i="50"/>
  <c r="I22" i="15"/>
  <c r="S22" i="15"/>
  <c r="S23" i="15"/>
  <c r="G64" i="44"/>
  <c r="G46" i="50"/>
  <c r="F46" i="50"/>
  <c r="S15" i="15"/>
  <c r="E45" i="50"/>
  <c r="S20" i="15"/>
  <c r="I25" i="50"/>
  <c r="I13" i="15"/>
  <c r="S13" i="15"/>
  <c r="S12" i="15"/>
  <c r="I10" i="50"/>
  <c r="L67" i="15"/>
  <c r="S10" i="15"/>
  <c r="I56" i="48"/>
  <c r="I57" i="48"/>
  <c r="H55" i="48"/>
  <c r="C90" i="15"/>
  <c r="Q89" i="15"/>
  <c r="F64" i="44"/>
  <c r="P89" i="15"/>
  <c r="O89" i="15"/>
  <c r="E64" i="44"/>
  <c r="R78" i="15"/>
  <c r="R85" i="15"/>
  <c r="L14" i="15"/>
  <c r="I33" i="44"/>
  <c r="H34" i="44"/>
  <c r="H35" i="44"/>
  <c r="G35" i="44"/>
  <c r="H36" i="44"/>
  <c r="H32" i="44"/>
  <c r="G36" i="44"/>
  <c r="G32" i="44"/>
  <c r="N89" i="15"/>
  <c r="I69" i="15"/>
  <c r="S69" i="15"/>
  <c r="S58" i="15"/>
  <c r="K55" i="48"/>
  <c r="H46" i="50"/>
  <c r="C95" i="15"/>
  <c r="S31" i="15"/>
  <c r="I30" i="15"/>
  <c r="D56" i="48"/>
  <c r="D57" i="48"/>
  <c r="D95" i="44"/>
  <c r="N90" i="15"/>
  <c r="C91" i="15"/>
  <c r="E46" i="50"/>
  <c r="J87" i="15"/>
  <c r="O90" i="15"/>
  <c r="D99" i="15"/>
  <c r="D55" i="48"/>
  <c r="F87" i="44"/>
  <c r="R89" i="15"/>
  <c r="P90" i="15"/>
  <c r="Q90" i="15"/>
  <c r="J33" i="44"/>
  <c r="I34" i="44"/>
  <c r="I35" i="44"/>
  <c r="I36" i="44"/>
  <c r="I32" i="44"/>
  <c r="I42" i="50"/>
  <c r="I45" i="50"/>
  <c r="S30" i="15"/>
  <c r="I41" i="15"/>
  <c r="I78" i="15"/>
  <c r="I85" i="15"/>
  <c r="L56" i="48"/>
  <c r="L57" i="48"/>
  <c r="D91" i="15"/>
  <c r="L82" i="15"/>
  <c r="E87" i="44"/>
  <c r="L87" i="44"/>
  <c r="X87" i="44"/>
  <c r="Y87" i="44"/>
  <c r="L6" i="15"/>
  <c r="R90" i="15"/>
  <c r="I87" i="44"/>
  <c r="AC87" i="44"/>
  <c r="AA87" i="44"/>
  <c r="AE87" i="44"/>
  <c r="V87" i="44"/>
  <c r="T87" i="44"/>
  <c r="O87" i="44"/>
  <c r="S87" i="44"/>
  <c r="W87" i="44"/>
  <c r="AD87" i="44"/>
  <c r="M87" i="44"/>
  <c r="H87" i="44"/>
  <c r="AF87" i="44"/>
  <c r="P87" i="44"/>
  <c r="J87" i="44"/>
  <c r="R87" i="44"/>
  <c r="K87" i="44"/>
  <c r="AB87" i="44"/>
  <c r="D87" i="44"/>
  <c r="Z87" i="44"/>
  <c r="U87" i="44"/>
  <c r="G87" i="44"/>
  <c r="Q87" i="44"/>
  <c r="N87" i="44"/>
  <c r="AG87" i="44"/>
  <c r="J36" i="44"/>
  <c r="J32" i="44"/>
  <c r="J35" i="44"/>
  <c r="J34" i="44"/>
  <c r="K33" i="44"/>
  <c r="S41" i="15"/>
  <c r="D94" i="44"/>
  <c r="D96" i="44"/>
  <c r="D97" i="44"/>
  <c r="F99" i="15"/>
  <c r="C93" i="15"/>
  <c r="Q94" i="15"/>
  <c r="K36" i="44"/>
  <c r="K32" i="44"/>
  <c r="L33" i="44"/>
  <c r="K34" i="44"/>
  <c r="K35" i="44"/>
  <c r="S78" i="15"/>
  <c r="O94" i="15"/>
  <c r="P94" i="15"/>
  <c r="N94" i="15"/>
  <c r="C94" i="15"/>
  <c r="C92" i="15"/>
  <c r="L35" i="44"/>
  <c r="M36" i="44"/>
  <c r="M32" i="44"/>
  <c r="L34" i="44"/>
  <c r="M33" i="44"/>
  <c r="L36" i="44"/>
  <c r="L32" i="44"/>
  <c r="N88" i="15"/>
  <c r="S85" i="15"/>
  <c r="C89" i="15"/>
  <c r="O88" i="15"/>
  <c r="L55" i="48"/>
  <c r="I46" i="50"/>
  <c r="P88" i="15"/>
  <c r="Q88" i="15"/>
  <c r="G55" i="48"/>
  <c r="G56" i="48"/>
  <c r="G57" i="48"/>
  <c r="R94" i="15"/>
  <c r="N95" i="15"/>
  <c r="N93" i="15"/>
  <c r="N98" i="15"/>
  <c r="D66" i="44"/>
  <c r="Q95" i="15"/>
  <c r="Q100" i="15"/>
  <c r="G68" i="44"/>
  <c r="C96" i="15"/>
  <c r="P95" i="15"/>
  <c r="P100" i="15"/>
  <c r="F68" i="44"/>
  <c r="O95" i="15"/>
  <c r="O100" i="15"/>
  <c r="E68" i="44"/>
  <c r="N33" i="44"/>
  <c r="M34" i="44"/>
  <c r="M35" i="44"/>
  <c r="R88" i="15"/>
  <c r="O97" i="15"/>
  <c r="E65" i="44"/>
  <c r="E56" i="48"/>
  <c r="E57" i="48"/>
  <c r="E55" i="48"/>
  <c r="Q93" i="15"/>
  <c r="Q98" i="15"/>
  <c r="G66" i="44"/>
  <c r="R95" i="15"/>
  <c r="P93" i="15"/>
  <c r="P98" i="15"/>
  <c r="P102" i="15"/>
  <c r="N97" i="15"/>
  <c r="D65" i="44"/>
  <c r="D70" i="44"/>
  <c r="O93" i="15"/>
  <c r="O98" i="15"/>
  <c r="O102" i="15"/>
  <c r="N100" i="15"/>
  <c r="D68" i="44"/>
  <c r="Q97" i="15"/>
  <c r="G65" i="44"/>
  <c r="P97" i="15"/>
  <c r="F65" i="44"/>
  <c r="N36" i="44"/>
  <c r="N32" i="44"/>
  <c r="O33" i="44"/>
  <c r="N34" i="44"/>
  <c r="G76" i="44"/>
  <c r="G79" i="44"/>
  <c r="R93" i="15"/>
  <c r="Q102" i="15"/>
  <c r="R98" i="15"/>
  <c r="F66" i="44"/>
  <c r="F70" i="44"/>
  <c r="G70" i="44"/>
  <c r="E66" i="44"/>
  <c r="E70" i="44"/>
  <c r="D76" i="44"/>
  <c r="D79" i="44"/>
  <c r="N102" i="15"/>
  <c r="R97" i="15"/>
  <c r="S97" i="15"/>
  <c r="R100" i="15"/>
  <c r="P33" i="44"/>
  <c r="O34" i="44"/>
  <c r="N35" i="44"/>
  <c r="O36" i="44"/>
  <c r="O32" i="44"/>
  <c r="F76" i="44"/>
  <c r="F79" i="44"/>
  <c r="E76" i="44"/>
  <c r="E79" i="44"/>
  <c r="D77" i="44"/>
  <c r="R102" i="15"/>
  <c r="Q33" i="44"/>
  <c r="P34" i="44"/>
  <c r="O35" i="44"/>
  <c r="P36" i="44"/>
  <c r="P32" i="44"/>
  <c r="E77" i="44"/>
  <c r="F77" i="44"/>
  <c r="G77" i="44"/>
  <c r="H77" i="44"/>
  <c r="I77" i="44"/>
  <c r="J77" i="44"/>
  <c r="K77" i="44"/>
  <c r="L77" i="44"/>
  <c r="M77" i="44"/>
  <c r="N77" i="44"/>
  <c r="O77" i="44"/>
  <c r="P77" i="44"/>
  <c r="Q77" i="44"/>
  <c r="R77" i="44"/>
  <c r="S77" i="44"/>
  <c r="T77" i="44"/>
  <c r="U77" i="44"/>
  <c r="V77" i="44"/>
  <c r="W77" i="44"/>
  <c r="X77" i="44"/>
  <c r="Y77" i="44"/>
  <c r="Z77" i="44"/>
  <c r="AA77" i="44"/>
  <c r="AB77" i="44"/>
  <c r="AC77" i="44"/>
  <c r="AD77" i="44"/>
  <c r="AE77" i="44"/>
  <c r="AF77" i="44"/>
  <c r="AG77" i="44"/>
  <c r="R33" i="44"/>
  <c r="Q34" i="44"/>
  <c r="P35" i="44"/>
  <c r="Q36" i="44"/>
  <c r="Q32" i="44"/>
  <c r="R34" i="44"/>
  <c r="S33" i="44"/>
  <c r="R35" i="44"/>
  <c r="S36" i="44"/>
  <c r="Q35" i="44"/>
  <c r="R36" i="44"/>
  <c r="R32" i="44"/>
  <c r="S32" i="44"/>
  <c r="T33" i="44"/>
  <c r="S34" i="44"/>
  <c r="S35" i="44"/>
  <c r="T36" i="44"/>
  <c r="T32" i="44"/>
  <c r="T34" i="44"/>
  <c r="U33" i="44"/>
  <c r="V33" i="44"/>
  <c r="U34" i="44"/>
  <c r="U35" i="44"/>
  <c r="V36" i="44"/>
  <c r="T35" i="44"/>
  <c r="U36" i="44"/>
  <c r="U32" i="44"/>
  <c r="V32" i="44"/>
  <c r="W33" i="44"/>
  <c r="V34" i="44"/>
  <c r="X33" i="44"/>
  <c r="W34" i="44"/>
  <c r="W35" i="44"/>
  <c r="X36" i="44"/>
  <c r="X32" i="44"/>
  <c r="V35" i="44"/>
  <c r="W36" i="44"/>
  <c r="W32" i="44"/>
  <c r="Y33" i="44"/>
  <c r="X34" i="44"/>
  <c r="Z33" i="44"/>
  <c r="Y34" i="44"/>
  <c r="X35" i="44"/>
  <c r="Y36" i="44"/>
  <c r="Y32" i="44"/>
  <c r="Z34" i="44"/>
  <c r="AA33" i="44"/>
  <c r="Y35" i="44"/>
  <c r="Z36" i="44"/>
  <c r="Z32" i="44"/>
  <c r="AB33" i="44"/>
  <c r="AA34" i="44"/>
  <c r="Z35" i="44"/>
  <c r="AA36" i="44"/>
  <c r="AA32" i="44"/>
  <c r="AB34" i="44"/>
  <c r="AC33" i="44"/>
  <c r="AA35" i="44"/>
  <c r="AB36" i="44"/>
  <c r="AB32" i="44"/>
  <c r="AD33" i="44"/>
  <c r="AC34" i="44"/>
  <c r="AC35" i="44"/>
  <c r="AD36" i="44"/>
  <c r="AD32" i="44"/>
  <c r="AB35" i="44"/>
  <c r="AC36" i="44"/>
  <c r="AC32" i="44"/>
  <c r="AE33" i="44"/>
  <c r="AD34" i="44"/>
  <c r="AF33" i="44"/>
  <c r="AE34" i="44"/>
  <c r="AD35" i="44"/>
  <c r="AE36" i="44"/>
  <c r="AE32" i="44"/>
  <c r="AG33" i="44"/>
  <c r="AG34" i="44"/>
  <c r="AF34" i="44"/>
  <c r="AG35" i="44"/>
  <c r="AE35" i="44"/>
  <c r="AF36" i="44"/>
  <c r="AF32" i="44"/>
  <c r="AF35" i="44"/>
  <c r="AG36" i="44"/>
  <c r="AG32" i="44"/>
  <c r="F55" i="4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<sst xmlns="http://schemas.openxmlformats.org/spreadsheetml/2006/main" count="1201" uniqueCount="689">
  <si>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</si>
  <si>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</si>
  <si>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</si>
  <si>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</si>
  <si>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</si>
  <si>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</si>
  <si>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</si>
  <si>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</si>
  <si>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</si>
  <si>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</si>
  <si>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</si>
  <si>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</si>
  <si>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</si>
  <si>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</si>
  <si>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</si>
  <si>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</si>
  <si>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</si>
  <si>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</si>
  <si>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</si>
  <si>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</si>
  <si>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</si>
  <si>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</si>
  <si>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</si>
  <si>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</si>
  <si>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</si>
  <si>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</si>
  <si>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</si>
  <si>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</si>
  <si>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</si>
  <si>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</si>
  <si>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</si>
  <si>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</si>
  <si>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</si>
  <si>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</si>
  <si>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</si>
  <si>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</si>
  <si>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</si>
  <si>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</si>
  <si>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</si>
  <si>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</si>
  <si>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</si>
  <si>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</si>
  <si>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</si>
  <si>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</si>
  <si>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</si>
  <si>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</si>
  <si>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</si>
  <si>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</si>
  <si>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</si>
  <si>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</si>
  <si>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</si>
  <si>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</si>
  <si>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</si>
  <si>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</si>
  <si>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</si>
  <si>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</si>
  <si>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</si>
  <si>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</si>
  <si>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</si>
  <si>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</si>
  <si>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</si>
  <si>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</si>
  <si>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</si>
  <si>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</si>
  <si>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</si>
  <si>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</si>
  <si>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</si>
  <si>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</si>
  <si>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</si>
  <si>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</si>
  <si>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</si>
  <si>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</si>
  <si>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</si>
  <si>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</si>
  <si>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</si>
  <si>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</si>
  <si>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</si>
  <si>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</si>
  <si>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</si>
  <si>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</si>
  <si>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</si>
  <si>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</si>
  <si>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</si>
  <si>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</si>
  <si>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</si>
  <si>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</si>
  <si>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</si>
  <si>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</si>
  <si>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</si>
  <si>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</si>
  <si>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</si>
  <si>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</si>
  <si>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</si>
  <si>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</si>
  <si>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</si>
  <si>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</si>
  <si>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</si>
  <si>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</si>
  <si>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</si>
  <si>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</si>
  <si>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</si>
  <si>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</si>
  <si>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</si>
  <si>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</si>
  <si>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</si>
  <si>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</si>
  <si>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</si>
  <si>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</si>
  <si>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</si>
  <si>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</si>
  <si>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</si>
  <si>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</si>
  <si>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</si>
  <si>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</si>
  <si>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</si>
  <si>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</si>
  <si>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</si>
  <si>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</si>
  <si>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</si>
  <si>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</si>
  <si>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</si>
  <si>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</si>
  <si>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</si>
  <si>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</si>
  <si>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</si>
  <si>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</si>
  <si>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</si>
  <si>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</si>
  <si>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</si>
  <si>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</si>
  <si>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</si>
  <si>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</si>
  <si>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</si>
  <si>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</si>
  <si>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</si>
  <si>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</si>
  <si>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</si>
  <si>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</si>
  <si>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</si>
  <si>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</si>
  <si>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</si>
  <si>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</si>
  <si>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</si>
  <si>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</si>
  <si>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</si>
  <si>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</si>
  <si>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</si>
  <si>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</si>
  <si>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</si>
  <si>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</si>
  <si>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</si>
  <si>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</si>
  <si>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</si>
  <si>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</si>
  <si>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</si>
  <si>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</si>
  <si>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</si>
  <si>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</si>
  <si>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</si>
  <si>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</si>
  <si>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</si>
  <si>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</si>
  <si>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</si>
  <si>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</si>
  <si>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</si>
  <si>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</si>
  <si>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</si>
  <si>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</si>
  <si>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</si>
  <si>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</si>
  <si>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</si>
  <si>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</si>
  <si>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</si>
  <si>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</si>
  <si>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</si>
  <si>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</si>
  <si>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</si>
  <si>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</si>
  <si>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</si>
  <si>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</si>
  <si>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</si>
  <si>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</si>
  <si>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</si>
  <si>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</si>
  <si>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</si>
  <si>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</si>
  <si>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</si>
  <si>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</si>
  <si>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</si>
  <si>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</si>
  <si>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</si>
  <si>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</si>
  <si>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</si>
  <si>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</si>
  <si>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</si>
  <si>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</si>
  <si>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</si>
  <si>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</si>
  <si>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</si>
  <si>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</si>
  <si>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</si>
  <si>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</si>
  <si>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</si>
  <si>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</si>
  <si>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</si>
  <si>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</si>
  <si>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</si>
  <si>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</si>
  <si>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</si>
  <si>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</si>
  <si>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</si>
  <si>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</si>
  <si>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</si>
  <si>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</si>
  <si>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</si>
  <si>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</si>
  <si>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</si>
  <si>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</si>
  <si>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</si>
  <si>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</si>
  <si>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</si>
  <si>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</si>
  <si>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</si>
  <si>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</si>
  <si>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</si>
  <si>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</si>
  <si>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</si>
  <si>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</si>
  <si>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</si>
  <si>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</si>
  <si>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</si>
  <si>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</si>
  <si>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</si>
  <si>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</si>
  <si>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</si>
  <si>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</si>
  <si>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</si>
  <si>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</si>
  <si>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</si>
  <si>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</si>
  <si>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</si>
  <si>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</si>
  <si>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</si>
  <si>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</si>
  <si>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</si>
  <si>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</si>
  <si>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</si>
  <si>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</si>
  <si>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</si>
  <si>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</si>
  <si>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</si>
  <si>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</si>
  <si>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</si>
  <si>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</si>
  <si>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</si>
  <si>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</si>
  <si>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</si>
  <si>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</si>
  <si>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</si>
  <si>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</si>
  <si>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</si>
  <si>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</si>
  <si>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</si>
  <si>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</si>
  <si>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</si>
  <si>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</si>
  <si>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</si>
  <si>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</si>
  <si>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</si>
  <si>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</si>
  <si>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</si>
  <si>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</si>
  <si>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</si>
  <si>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</si>
  <si>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</si>
  <si>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</si>
  <si>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</si>
  <si>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</si>
  <si>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</si>
  <si>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</si>
  <si>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</si>
  <si>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</si>
  <si>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</si>
  <si>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</si>
  <si>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</si>
  <si>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</si>
  <si>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</si>
  <si>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</si>
  <si>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</si>
  <si>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</si>
  <si>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</si>
  <si>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</si>
  <si>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</si>
  <si>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</si>
  <si>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</si>
  <si>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</si>
  <si>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</si>
  <si>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</si>
  <si>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</si>
  <si>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</si>
  <si>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</si>
  <si>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</si>
  <si>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</si>
  <si>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</si>
  <si>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</si>
  <si>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1.1. Obtinerea terenului</t>
  </si>
  <si>
    <t>Cheltuieli cu achiziționarea de instalații/ echipamente specifice în scopul obținerii unei economii de energie, precum și sisteme care utilizează surse regenerabile/ alternative de energie</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</si>
  <si>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</si>
  <si>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</si>
  <si>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</si>
  <si>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</si>
  <si>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</si>
  <si>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</si>
  <si>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</si>
  <si>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</si>
  <si>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 xml:space="preserve"> se completează automat</t>
  </si>
  <si>
    <t>Obiectiv de politică: OP 4 	O Europă mai socială și mai incluzivă, prin implementarea Pilonului European al Drepturilor Sociale</t>
  </si>
  <si>
    <t>OS 4.2 	Îmbunătățirea accesului la servicii favorabile incluziunii și de calitate în educație, formare și învățare pe tot parcursul vieții prin dezvoltarea infrastructurii accesibile, inclusiv prin promovarea rezilienței pentru educația și formarea la distanță și online</t>
  </si>
  <si>
    <t xml:space="preserve">din valoarea eligibilă a proiectului dacă vin în sprijinul atingerii obiectivului specific al priorității și se înscriu în obiectivele și scopul acțiunii </t>
  </si>
  <si>
    <t xml:space="preserve">Costul cu cooperarea teritorială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</si>
  <si>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</si>
  <si>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</si>
  <si>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</si>
  <si>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</si>
  <si>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</si>
  <si>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</si>
  <si>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</si>
  <si>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</si>
  <si>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</si>
  <si>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</si>
  <si>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</si>
  <si>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</si>
  <si>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</si>
  <si>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</si>
  <si>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</si>
  <si>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</si>
  <si>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</si>
  <si>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</si>
  <si>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</si>
  <si>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</si>
  <si>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</si>
  <si>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</si>
  <si>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</si>
  <si>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Costul cu îndeplinirea cerințelor privind vizibilitatea proiectelor (informare si publicitate);</t>
  </si>
  <si>
    <t>Costul cu auditul financiar extern</t>
  </si>
  <si>
    <t xml:space="preserve">Cheltuielile de tip FSE+  în limita a maxim </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</si>
  <si>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</si>
  <si>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</si>
  <si>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</si>
  <si>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t xml:space="preserve">Cheltuiel specifice prioritatii </t>
  </si>
  <si>
    <t xml:space="preserve">Cheltuieli cu cooperarea teritorială </t>
  </si>
  <si>
    <r>
      <rPr>
        <b/>
        <sz val="9"/>
        <color rgb="FFFF0000"/>
        <rFont val="Calibri"/>
        <family val="2"/>
        <scheme val="minor"/>
      </rPr>
      <t>Din care</t>
    </r>
    <r>
      <rPr>
        <sz val="9"/>
        <rFont val="Calibri"/>
        <family val="2"/>
        <scheme val="minor"/>
      </rPr>
      <t xml:space="preserve">: Dotari aferente cheltuielilor de renovare de amploare moderată </t>
    </r>
  </si>
  <si>
    <r>
      <rPr>
        <b/>
        <sz val="9"/>
        <color rgb="FFFF0000"/>
        <rFont val="Calibri"/>
        <family val="2"/>
        <scheme val="minor"/>
      </rPr>
      <t>Din care</t>
    </r>
    <r>
      <rPr>
        <sz val="9"/>
        <rFont val="Calibri"/>
        <family val="2"/>
        <scheme val="minor"/>
      </rPr>
      <t xml:space="preserve">: Active necorporale  aferente cheltuielilor de renovare de amploare moderată </t>
    </r>
  </si>
  <si>
    <t xml:space="preserve">Cheltuieli privind renovare de amploare moderată in limita maxima de </t>
  </si>
  <si>
    <t>din valoarea eligibilă a proiectului</t>
  </si>
  <si>
    <t>Rata de actualizare financiară*</t>
  </si>
  <si>
    <t>TVA (eligibilă+neeligibilă)</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</si>
  <si>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</si>
  <si>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</si>
  <si>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</si>
  <si>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</si>
  <si>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</si>
  <si>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</si>
  <si>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</si>
  <si>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</si>
  <si>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</si>
  <si>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Prioritate: Prioritatea 6 	O regiune educată</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</si>
  <si>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</si>
  <si>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</si>
  <si>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</si>
  <si>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</si>
  <si>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</si>
  <si>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</si>
  <si>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</si>
  <si>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</si>
  <si>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</si>
  <si>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</si>
  <si>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</si>
  <si>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</si>
  <si>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</si>
  <si>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</si>
  <si>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</si>
  <si>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</si>
  <si>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</si>
  <si>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</si>
  <si>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</si>
  <si>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</si>
  <si>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</si>
  <si>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</si>
  <si>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</si>
  <si>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</si>
  <si>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</si>
  <si>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</si>
  <si>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</si>
  <si>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</si>
  <si>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</si>
  <si>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</si>
  <si>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</si>
  <si>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</si>
  <si>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</si>
  <si>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</si>
  <si>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</si>
  <si>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</si>
  <si>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</si>
  <si>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</si>
  <si>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</si>
  <si>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</si>
  <si>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</si>
  <si>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</si>
  <si>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</si>
  <si>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</si>
  <si>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</si>
  <si>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</si>
  <si>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</si>
  <si>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</si>
  <si>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</si>
  <si>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</si>
  <si>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</si>
  <si>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</si>
  <si>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</si>
  <si>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</si>
  <si>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</si>
  <si>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</si>
  <si>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</si>
  <si>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</si>
  <si>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</si>
  <si>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</si>
  <si>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</si>
  <si>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</si>
  <si>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</si>
  <si>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</si>
  <si>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</si>
  <si>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</si>
  <si>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</si>
  <si>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</si>
  <si>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</si>
  <si>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</si>
  <si>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</si>
  <si>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</si>
  <si>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</si>
  <si>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</si>
  <si>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</si>
  <si>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Renovare de amploare moderată</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</si>
  <si>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</si>
  <si>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</si>
  <si>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</si>
  <si>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</si>
  <si>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</si>
  <si>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</si>
  <si>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</si>
  <si>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</si>
  <si>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</si>
  <si>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</si>
  <si>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</si>
  <si>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</si>
  <si>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</si>
  <si>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</si>
  <si>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</si>
  <si>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</si>
  <si>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</si>
  <si>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</si>
  <si>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</si>
  <si>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</si>
  <si>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</si>
  <si>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</si>
  <si>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</si>
  <si>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</si>
  <si>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</si>
  <si>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</si>
  <si>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</si>
  <si>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</si>
  <si>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</si>
  <si>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</si>
  <si>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</si>
  <si>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</si>
  <si>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</si>
  <si>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</si>
  <si>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</si>
  <si>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</si>
  <si>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</si>
  <si>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</si>
  <si>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</si>
  <si>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</si>
  <si>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</si>
  <si>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</si>
  <si>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</si>
  <si>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</si>
  <si>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</si>
  <si>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</si>
  <si>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</si>
  <si>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</si>
  <si>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</si>
  <si>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</si>
  <si>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</si>
  <si>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</si>
  <si>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</si>
  <si>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</si>
  <si>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</si>
  <si>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</si>
  <si>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</si>
  <si>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</si>
  <si>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</si>
  <si>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</si>
  <si>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</si>
  <si>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</si>
  <si>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</si>
  <si>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</si>
  <si>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</si>
  <si>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</si>
  <si>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</si>
  <si>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</si>
  <si>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</si>
  <si>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</si>
  <si>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</si>
  <si>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</si>
  <si>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</si>
  <si>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</si>
  <si>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</si>
  <si>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</si>
  <si>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</si>
  <si>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</si>
  <si>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</si>
  <si>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</si>
  <si>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</si>
  <si>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</si>
  <si>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</si>
  <si>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</si>
  <si>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</si>
  <si>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</si>
  <si>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</si>
  <si>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</si>
  <si>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</si>
  <si>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</si>
  <si>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</si>
  <si>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</si>
  <si>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</si>
  <si>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</si>
  <si>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</si>
  <si>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</si>
  <si>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</si>
  <si>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</si>
  <si>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</si>
  <si>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</si>
  <si>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</si>
  <si>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</si>
  <si>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</si>
  <si>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</si>
  <si>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</si>
  <si>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</si>
  <si>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</si>
  <si>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</si>
  <si>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</si>
  <si>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</si>
  <si>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</si>
  <si>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</si>
  <si>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</si>
  <si>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</si>
  <si>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</si>
  <si>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</si>
  <si>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</si>
  <si>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</si>
  <si>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</si>
  <si>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</si>
  <si>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</si>
  <si>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</si>
  <si>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</si>
  <si>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</si>
  <si>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t xml:space="preserve">Construcţii şi instalaţii (inclusiv constructii si insalatii aferente aferente cheltuielilor de renovare de amploare moderată </t>
  </si>
  <si>
    <r>
      <rPr>
        <b/>
        <sz val="9"/>
        <color rgb="FFFF0000"/>
        <rFont val="Calibri"/>
        <family val="2"/>
        <scheme val="minor"/>
      </rPr>
      <t>Din care</t>
    </r>
    <r>
      <rPr>
        <sz val="9"/>
        <color rgb="FFFF0000"/>
        <rFont val="Calibri"/>
        <family val="2"/>
        <scheme val="minor"/>
      </rPr>
      <t>:</t>
    </r>
    <r>
      <rPr>
        <sz val="9"/>
        <rFont val="Calibri"/>
        <family val="2"/>
        <scheme val="minor"/>
      </rPr>
      <t xml:space="preserve"> Construcţii, instalaţii aferente cheltuielilor de renovare de amploare moderată </t>
    </r>
  </si>
  <si>
    <t xml:space="preserve">Dotări (inclusiv dotari aferente cheltuielilor de renovare de amploare moderată </t>
  </si>
  <si>
    <t>Active necorporale (inclusiv active necorporale aferente cheltuielilor de renovare de amploare moderată )</t>
  </si>
  <si>
    <t xml:space="preserve">Montaj utilaje, echipamente tehnologice şi funcţionale (inclusiv  montaj aferent cheltuielilor de renovare de amploare moderată </t>
  </si>
  <si>
    <t xml:space="preserve"> Acțiunea 6.1  Creșterea gradului de participare la nivelul educației timpurii și învățământului obligatoriu</t>
  </si>
  <si>
    <t>Intervenția 6.1.2	 Învățământul primar și secundar</t>
  </si>
  <si>
    <t>·       Cheltuieli de cooperare teritoriala</t>
  </si>
  <si>
    <t>Venituri din cotizatii/donatii/sponsorizari/ venituri din activitatea fara scop patrimonial</t>
  </si>
  <si>
    <t>Cheltuielilor din activitati fara scop patrimonia</t>
  </si>
  <si>
    <t>TOTAL VENITURI (  FARA INVESTITIE)</t>
  </si>
  <si>
    <t>TOTAL CHELTUIELI  (  FARA INVESTITIE)</t>
  </si>
  <si>
    <t xml:space="preserve">FLUX DE NUMERAR NET </t>
  </si>
  <si>
    <t>TOTAL VENITURI (  CU INVESTITIE)</t>
  </si>
  <si>
    <t>TOTAL CHELTUIELI   ( CU INVESTITIE)</t>
  </si>
  <si>
    <t xml:space="preserve">Cheltuieli cu impozitul </t>
  </si>
  <si>
    <t>Cheltuieli cu inlocuirile echipamentelor cu durata scurta de viata</t>
  </si>
  <si>
    <r>
      <t>Cheltuieli de tip FSE+</t>
    </r>
    <r>
      <rPr>
        <sz val="7"/>
        <color rgb="FFFF0000"/>
        <rFont val="Calibri"/>
        <family val="2"/>
        <scheme val="minor"/>
      </rPr>
      <t xml:space="preserve"> (în limita a maxim 4% din valoarea eligibilă a proiectului)</t>
    </r>
  </si>
  <si>
    <t>Foaia de lucru  Export Smis (NU SE TRANSFORMA IN PDF, NU SE ANEXEAZA!!!)</t>
  </si>
  <si>
    <r>
      <t xml:space="preserve">Foaia de lucru Matrice Corelare Buget cu Deviz ((NU SE TRANSFORMA IN PDF, NU SE ANEXEAZA!!!))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</si>
  <si>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 xml:space="preserve">Celula D28-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</si>
  <si>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t>Celula D29- Se va mentiona Perioada de realizare a activitatilor dupa semnarea contractului de finantare (luni).</t>
  </si>
  <si>
    <t>Foaia de lucru Amortizare</t>
  </si>
  <si>
    <t xml:space="preserve">se vor completa informațiile cu activele care fac obiectul investiției. </t>
  </si>
  <si>
    <r>
      <t>Cheltuieli pentru proiectare și asistență tehnică</t>
    </r>
    <r>
      <rPr>
        <b/>
        <sz val="9"/>
        <color rgb="FFFF0000"/>
        <rFont val="Calibri"/>
        <family val="2"/>
        <scheme val="minor"/>
      </rPr>
      <t xml:space="preserve"> (cu exceptia subcapitolului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</si>
  <si>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https://competition-policy.ec.europa.eu/state-aid/legislation/reference-discount-rates-and-recovery-interest-rates/reference-and-discount-rates_en</t>
  </si>
  <si>
    <t>a) Unități administrativ-teritoriale aflate pe teritoriul Regiunii Centru (județele: Alba, Brașov, Covasna, Harghita, Mureș, Sibiu), atât din mediul rural, cât și din mediul urban;
b) Parteneriatele între categoriile enumerate la pct. a) cu:
•	Unitatea de învățământ subiect al cererii de finanțare, dacă aceasta are personalitate juridică, sau unitatea de învățământ cu personalitate juridică la care aceasta este arondată.
•	Unitățile de cult din cadrul cultelor recunoscute în România (așa cum sunt acestea definite în conformitate cu prevederile Legii nr. 489/2006 privind libertatea religioasă și regimul general al cultelor (republicată), cu modificările și completările ulterioare), care dețin în proprietate clădirile unităților de învățământ de stat ce fac obiectul investiției propuse prin proiect.</t>
  </si>
  <si>
    <t xml:space="preserve">curs inforeuro </t>
  </si>
  <si>
    <t>https://commission.europa.eu/funding-tenders/procedures-guidelines-tenders/information-contractors-and-beneficiaries/exchange-rate-inforeuro_ro</t>
  </si>
  <si>
    <t xml:space="preserve">Cheltuieli aferente marjei de buget şi pentru constituirea rezervei de implementare pentru ajustarea de preţ </t>
  </si>
  <si>
    <t xml:space="preserve">o  capitolul 7- Cheltuieli aferente marjei de buget şi pentru constituirea rezervei de implementare pentru ajustarea de preţ </t>
  </si>
  <si>
    <t xml:space="preserve">3.8.3. Coordonator în materie de securitate şi sănătate </t>
  </si>
  <si>
    <t xml:space="preserve">7.1 Cheltuieli aferente marjei de buget </t>
  </si>
  <si>
    <t>7.2 Cheltuieli pentru constituirea rezervei de implementare pentru ajustarea de preţ</t>
  </si>
  <si>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</si>
  <si>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</si>
  <si>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</si>
  <si>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r>
      <rPr>
        <b/>
        <sz val="9"/>
        <color rgb="FFFF0000"/>
        <rFont val="Calibri"/>
        <family val="2"/>
        <scheme val="minor"/>
      </rPr>
      <t>Din care</t>
    </r>
    <r>
      <rPr>
        <sz val="9"/>
        <rFont val="Calibri"/>
        <family val="2"/>
        <scheme val="minor"/>
      </rPr>
      <t xml:space="preserve">: Montaj utilaje, echipamente tehnologice şi funcţionaleaferent cheltuielilor de renovare de amploare moderată </t>
    </r>
  </si>
  <si>
    <t>Utilaje, echipamente tehnologice şi funcţionale care necesită montaj (inclusiv Utilaje, echipamente tehnologice şi       funcţionale aferente cheltuielilor de renovare de amploare moderată )</t>
  </si>
  <si>
    <r>
      <rPr>
        <b/>
        <sz val="9"/>
        <color rgb="FFFF0000"/>
        <rFont val="Calibri"/>
        <family val="2"/>
        <scheme val="minor"/>
      </rPr>
      <t>Din care</t>
    </r>
    <r>
      <rPr>
        <sz val="9"/>
        <rFont val="Calibri"/>
        <family val="2"/>
        <scheme val="minor"/>
      </rPr>
      <t xml:space="preserve">: Utilaje, echipamente tehnologice şi funcţionale care necesită montaj   aferente  cheltuielilor de renovare de amploare moderată </t>
    </r>
  </si>
  <si>
    <t xml:space="preserve">Utilaje, echipamente tehnologice şi funcţionale care nu necesită montaj şi echipamente de transport (inclusiv utilaje aferente cheltuielilor de renovare de amploare moderată )         </t>
  </si>
  <si>
    <r>
      <rPr>
        <b/>
        <sz val="9"/>
        <color rgb="FFFF0000"/>
        <rFont val="Calibri"/>
        <family val="2"/>
        <scheme val="minor"/>
      </rPr>
      <t>Din care</t>
    </r>
    <r>
      <rPr>
        <sz val="9"/>
        <rFont val="Calibri"/>
        <family val="2"/>
        <scheme val="minor"/>
      </rPr>
      <t xml:space="preserve">:Utilaje, echipamente tehnologice şi funcţionale care nu necesită montaj şi echipamente de transport aferente cheltuielilor de renovare de amploare moderată  </t>
    </r>
  </si>
  <si>
    <t>CAP. 8</t>
  </si>
  <si>
    <t>8.1.</t>
  </si>
  <si>
    <t>8.2.</t>
  </si>
  <si>
    <t xml:space="preserve">7.2. </t>
  </si>
  <si>
    <t>TOTAL CAPITOL 8</t>
  </si>
  <si>
    <t>CHELTUIELI DE INVESTITII/Cheltuieli cu inlocuirile activelor cu durata scurta de viata</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</si>
  <si>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</si>
  <si>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</si>
  <si>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</si>
  <si>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</si>
  <si>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MARJĂ BUGET</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</si>
  <si>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</si>
  <si>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</si>
  <si>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</si>
  <si>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Cap. 7 - 7.2 Cheltuieli pentru constituirea rezervei de implementare pentru ajustarea de preţ</t>
  </si>
  <si>
    <t>LUCRĂRI</t>
  </si>
  <si>
    <t>CAP. 2. Cheltuieli pentru asigurarea utilităților necesare obiectivului de investiții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</si>
  <si>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</si>
  <si>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</si>
  <si>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</si>
  <si>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</si>
  <si>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</si>
  <si>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</si>
  <si>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</si>
  <si>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</si>
  <si>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</si>
  <si>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</si>
  <si>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 xml:space="preserve">Anexa
</t>
  </si>
  <si>
    <t>Capitol în Devizul General conform HG nr. 907/2016 cu modificările și completările ulterioare</t>
  </si>
  <si>
    <t>Subcapitol în Devizul General conform HG nr. 907/2016 cu modificările și completările ulterioare</t>
  </si>
  <si>
    <t>ECHIPAMENTE/ DOTĂRI/ACTIVE CORPORALE</t>
  </si>
  <si>
    <t>1.1 Obtinerea terenului</t>
  </si>
  <si>
    <t>CAP. 1 - 1.1 Obtinerea terenului</t>
  </si>
  <si>
    <t>CAP. 1 - 1.2 Amenajarea terenului</t>
  </si>
  <si>
    <t>CAP. 1 - 1.3 Amenajări pentru protecţia mediului şi aducerea la starea iniţială</t>
  </si>
  <si>
    <t>1.4 Cheltuieli pentru relocarea/ protecţia utilităţilor</t>
  </si>
  <si>
    <t>CAP. 1 - 1.4 Cheltuieli pentru relocarea/ protecţia utilităţilor</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</si>
  <si>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</si>
  <si>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</si>
  <si>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</si>
  <si>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</si>
  <si>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</si>
  <si>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</si>
  <si>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</si>
  <si>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</si>
  <si>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</si>
  <si>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</si>
  <si>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</si>
  <si>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</si>
  <si>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</si>
  <si>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</si>
  <si>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</si>
  <si>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3.6. Organizarea procedurilor de achiziţie</t>
  </si>
  <si>
    <t>Cap. 3 - 3.6 Organizarea procedurilor de achizitie</t>
  </si>
  <si>
    <t>3.7.1 Managementul de proiect pentru obiectivul de investiţii</t>
  </si>
  <si>
    <t>CAP. 3 - 3.7.1  Managementul de proiect pentru obiectivul de investiţii</t>
  </si>
  <si>
    <t>3.7.2 Auditul financiar</t>
  </si>
  <si>
    <t>CAP. 3 - 3.7.2 Auditul financiar</t>
  </si>
  <si>
    <t>3.8.1 Asistenţă tehnică din partea proiectantului</t>
  </si>
  <si>
    <t>CAP. 3 - 3.8.1.1 Asistenţă tehnică din partea proiectantului pe perioada de execuţie a lucrărilor</t>
  </si>
  <si>
    <t>CAP. 3 - 3.8.1.2 Asistenţă tehnică din partea proiectantului pentru participarea proiectantului la fazele incluse în programul de control al lucrărilor de execuţie, avizat de către Inspectoratul de Stat în Construcţii</t>
  </si>
  <si>
    <t>3.8.2 Dirigenţie de şantier/ supervizare</t>
  </si>
  <si>
    <t>CAP. 3 - 3.8.2 Dirigenţie de şantier</t>
  </si>
  <si>
    <t>CAP. 4 - 4.1 Construcţii şi instalaţii</t>
  </si>
  <si>
    <t>CAP. 4 - 4.5 Dotări</t>
  </si>
  <si>
    <t>CAP. 4 - 4.6 Active necorporale</t>
  </si>
  <si>
    <t>CAP. 5 - 5.1.2 Cheltuieli conexe organizării şantierului</t>
  </si>
  <si>
    <t>CAP. 5 - 5.2.1 Comisioanele şi dobânzile aferente creditului băncii finanţatoare</t>
  </si>
  <si>
    <t>CAP. 5 - 5.2.2 Cota aferentă ISC pentru controlul calităţii lucrărilor de construcţii</t>
  </si>
  <si>
    <t>CAP. 5 - 5.2.3 Cota aferentă ISC pentru controlul statului în amenajarea teritoriului, urbanism şi pentru autorizarea lucrărilor de construcţii</t>
  </si>
  <si>
    <t>CAP. 5 - 5.2.4 Cota aferentă Casei Sociale a Constructorilor - CSC</t>
  </si>
  <si>
    <t>CAP. 5 - 5.2.5 Taxe pentru acorduri, avize conforme şi autorizaţia de construire/desfiinţare</t>
  </si>
  <si>
    <t>CAP. 5 - 5.3 Cheltuieli diverse şi neprevăzute</t>
  </si>
  <si>
    <t>CAP. 5 - 5.4 Cheltuieli pentru informare şi publicitate</t>
  </si>
  <si>
    <t>CAP. 6. Cheltuieli pentru probe tehnologice și teste</t>
  </si>
  <si>
    <t>CAP. 6 - 6.1 Pregatirea personalului de exploatare</t>
  </si>
  <si>
    <t>CAP. 6 - 6.2 Probe tehnologice si teste</t>
  </si>
  <si>
    <t>Cheltuieli pentru asigurarea utilităților necesare obiectivului de investiții</t>
  </si>
  <si>
    <t>Cheltuieli pentru asigurarea utilităţilor necesare obiectivului</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</si>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</sst>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6"/>
      <color theme="1"/>
      <name val="Calibri"/>
      <family val="2"/>
      <scheme val="minor"/>
    </font>
    <font>
      <b/>
      <sz val="8"/>
      <name val="Calibri"/>
      <family val="2"/>
      <scheme val="minor"/>
    </font>
    <font>
      <b/>
      <sz val="9"/>
      <name val="Calibri"/>
      <family val="2"/>
    </font>
    <font>
      <b/>
      <sz val="10"/>
      <color theme="1"/>
      <name val="Arial Narrow"/>
      <family val="2"/>
    </font>
    <font>
      <b/>
      <sz val="11"/>
      <color indexed="8"/>
      <name val="Calibri"/>
      <family val="2"/>
    </font>
    <font>
      <sz val="8"/>
      <color rgb="FFFF0000"/>
      <name val="Calibri"/>
      <family val="2"/>
      <scheme val="minor"/>
    </font>
    <font>
      <sz val="8"/>
      <color theme="0"/>
      <name val="Calibri"/>
      <family val="2"/>
      <scheme val="minor"/>
    </font>
    <font>
      <b/>
      <sz val="8"/>
      <color rgb="FFFF0000"/>
      <name val="Calibri"/>
      <family val="2"/>
      <scheme val="minor"/>
    </font>
    <font>
      <u/>
      <sz val="10"/>
      <color theme="10"/>
      <name val="Calibri"/>
      <family val="2"/>
      <charset val="238"/>
    </font>
    <font>
      <sz val="10"/>
      <name val="Calibri"/>
      <family val="2"/>
      <scheme val="minor"/>
    </font>
    <font>
      <sz val="10"/>
      <name val="Calibri"/>
      <family val="2"/>
    </font>
    <font>
      <b/>
      <sz val="11"/>
      <name val="Trebuchet MS"/>
      <family val="2"/>
    </font>
    <font>
      <sz val="11"/>
      <name val="Trebuchet MS"/>
      <family val="2"/>
    </font>
    <font>
      <b/>
      <sz val="11"/>
      <color rgb="FFC00000"/>
      <name val="Calibri"/>
      <family val="2"/>
      <scheme val="minor"/>
    </font>
    <font>
      <sz val="11"/>
      <name val="Calibri"/>
      <family val="2"/>
      <scheme val="minor"/>
    </font>
    <font>
      <sz val="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3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xf numFmtId="0" fontId="64" fillId="0" borderId="0" applyNumberFormat="0" applyFill="0" applyBorder="0" applyAlignment="0" applyProtection="0"/>
  </cellStyleXfs>
  <cellXfs count="506">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5"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4" fontId="8" fillId="10" borderId="3" xfId="0" applyNumberFormat="1" applyFont="1" applyFill="1" applyBorder="1"/>
    <xf numFmtId="0" fontId="8" fillId="3" borderId="3" xfId="0" applyFont="1" applyFill="1" applyBorder="1" applyAlignment="1">
      <alignment horizontal="center" vertical="center"/>
    </xf>
    <xf numFmtId="0" fontId="7" fillId="0" borderId="0" xfId="1" applyFont="1" applyAlignment="1">
      <alignment vertical="top"/>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5" fillId="4" borderId="3" xfId="0" applyNumberFormat="1" applyFont="1" applyFill="1" applyBorder="1" applyAlignment="1">
      <alignment vertical="top" wrapText="1"/>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9" xfId="0" applyNumberFormat="1" applyFont="1" applyFill="1" applyBorder="1" applyAlignment="1">
      <alignment horizontal="center"/>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0" fontId="45" fillId="0" borderId="0" xfId="0" applyFont="1"/>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0" fontId="25" fillId="0" borderId="0" xfId="0" applyFont="1" applyAlignment="1">
      <alignment vertical="top"/>
    </xf>
    <xf numFmtId="0" fontId="8" fillId="3" borderId="0" xfId="5" applyNumberFormat="1" applyFont="1" applyFill="1" applyBorder="1" applyAlignment="1" applyProtection="1">
      <alignment horizontal="center" vertical="top"/>
    </xf>
    <xf numFmtId="0" fontId="16" fillId="0" borderId="3" xfId="0" applyFont="1" applyBorder="1" applyAlignment="1">
      <alignment vertical="top" wrapText="1"/>
    </xf>
    <xf numFmtId="0" fontId="25" fillId="0" borderId="0" xfId="0"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43" fillId="0" borderId="0" xfId="0" applyFont="1"/>
    <xf numFmtId="0" fontId="43" fillId="0" borderId="15" xfId="0" applyFont="1" applyBorder="1" applyAlignment="1">
      <alignment horizontal="center" vertical="center" wrapText="1"/>
    </xf>
    <xf numFmtId="0" fontId="43" fillId="0" borderId="16" xfId="0" applyFont="1" applyBorder="1" applyAlignment="1">
      <alignment vertical="top" wrapText="1"/>
    </xf>
    <xf numFmtId="0" fontId="43" fillId="0" borderId="17" xfId="0" applyFont="1" applyBorder="1" applyAlignment="1">
      <alignment vertical="center" wrapText="1"/>
    </xf>
    <xf numFmtId="0" fontId="43" fillId="0" borderId="15" xfId="0" applyFont="1" applyBorder="1" applyAlignment="1">
      <alignment vertical="center" wrapText="1"/>
    </xf>
    <xf numFmtId="0" fontId="43" fillId="0" borderId="19" xfId="0" applyFont="1" applyBorder="1" applyAlignment="1">
      <alignment vertical="top"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36" fillId="3" borderId="3" xfId="1" applyFont="1" applyFill="1" applyBorder="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165" fontId="7" fillId="0" borderId="0" xfId="0" applyNumberFormat="1" applyFont="1" applyAlignment="1">
      <alignment wrapText="1"/>
    </xf>
    <xf numFmtId="166" fontId="16" fillId="0" borderId="0" xfId="0" applyNumberFormat="1" applyFont="1" applyAlignment="1">
      <alignment wrapText="1"/>
    </xf>
    <xf numFmtId="0" fontId="54" fillId="3" borderId="3" xfId="0" applyFont="1" applyFill="1" applyBorder="1" applyAlignment="1" applyProtection="1">
      <alignment horizontal="center"/>
      <protection hidden="1"/>
    </xf>
    <xf numFmtId="4" fontId="55"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4" fontId="8" fillId="0" borderId="12" xfId="1" applyNumberFormat="1" applyFont="1" applyBorder="1" applyAlignment="1">
      <alignment horizontal="center" vertical="center" wrapText="1"/>
    </xf>
    <xf numFmtId="4" fontId="21" fillId="3" borderId="5" xfId="1" applyNumberFormat="1" applyFont="1" applyFill="1" applyBorder="1" applyAlignment="1">
      <alignment horizontal="right" vertical="top"/>
    </xf>
    <xf numFmtId="4" fontId="7" fillId="3" borderId="5" xfId="1" applyNumberFormat="1" applyFont="1" applyFill="1" applyBorder="1" applyAlignment="1">
      <alignment horizontal="right" vertical="top"/>
    </xf>
    <xf numFmtId="4" fontId="7" fillId="2" borderId="5" xfId="1" applyNumberFormat="1" applyFont="1" applyFill="1" applyBorder="1" applyAlignment="1" applyProtection="1">
      <alignment horizontal="right" vertical="top"/>
      <protection locked="0"/>
    </xf>
    <xf numFmtId="4" fontId="22" fillId="3" borderId="5" xfId="1" applyNumberFormat="1" applyFont="1" applyFill="1" applyBorder="1" applyAlignment="1">
      <alignment horizontal="right" vertical="top"/>
    </xf>
    <xf numFmtId="0" fontId="57" fillId="3" borderId="3" xfId="1" applyFont="1" applyFill="1" applyBorder="1" applyAlignment="1" applyProtection="1">
      <alignment vertical="center" wrapText="1"/>
      <protection hidden="1"/>
    </xf>
    <xf numFmtId="0" fontId="38" fillId="0" borderId="3" xfId="1" applyFont="1" applyBorder="1" applyAlignment="1" applyProtection="1">
      <alignment horizontal="center" vertical="top"/>
      <protection hidden="1"/>
    </xf>
    <xf numFmtId="0" fontId="12" fillId="3" borderId="3" xfId="1" applyFont="1" applyFill="1" applyBorder="1" applyAlignment="1">
      <alignment vertical="top" wrapText="1"/>
    </xf>
    <xf numFmtId="3" fontId="7" fillId="2" borderId="3" xfId="0" applyNumberFormat="1" applyFont="1" applyFill="1" applyBorder="1" applyAlignment="1" applyProtection="1">
      <alignment horizontal="right" vertical="center" wrapText="1"/>
      <protection locked="0"/>
    </xf>
    <xf numFmtId="3" fontId="45" fillId="0" borderId="3" xfId="0" applyNumberFormat="1" applyFont="1" applyBorder="1" applyAlignment="1">
      <alignment horizontal="center"/>
    </xf>
    <xf numFmtId="3" fontId="46" fillId="4" borderId="3" xfId="0" applyNumberFormat="1" applyFont="1" applyFill="1" applyBorder="1" applyAlignment="1">
      <alignment horizontal="center"/>
    </xf>
    <xf numFmtId="3" fontId="44" fillId="4" borderId="3" xfId="0" applyNumberFormat="1" applyFont="1" applyFill="1" applyBorder="1" applyAlignment="1">
      <alignment horizontal="center" vertical="center"/>
    </xf>
    <xf numFmtId="3" fontId="45" fillId="4" borderId="3" xfId="0" applyNumberFormat="1" applyFont="1" applyFill="1" applyBorder="1" applyAlignment="1">
      <alignment horizontal="center"/>
    </xf>
    <xf numFmtId="3" fontId="44" fillId="3" borderId="3" xfId="0" applyNumberFormat="1" applyFont="1" applyFill="1" applyBorder="1" applyAlignment="1">
      <alignment horizontal="right" vertical="top" wrapText="1"/>
    </xf>
    <xf numFmtId="3" fontId="45" fillId="3" borderId="3" xfId="0" applyNumberFormat="1" applyFont="1" applyFill="1" applyBorder="1" applyAlignment="1">
      <alignment horizontal="right"/>
    </xf>
    <xf numFmtId="3" fontId="44" fillId="3" borderId="3" xfId="0" applyNumberFormat="1" applyFont="1" applyFill="1" applyBorder="1" applyAlignment="1">
      <alignment horizontal="right" vertical="top"/>
    </xf>
    <xf numFmtId="3" fontId="44" fillId="2" borderId="3" xfId="0" applyNumberFormat="1" applyFont="1" applyFill="1" applyBorder="1" applyAlignment="1" applyProtection="1">
      <alignment horizontal="right" vertical="top"/>
      <protection locked="0"/>
    </xf>
    <xf numFmtId="3" fontId="45" fillId="4" borderId="3" xfId="0" applyNumberFormat="1" applyFont="1" applyFill="1" applyBorder="1" applyAlignment="1">
      <alignment horizontal="right"/>
    </xf>
    <xf numFmtId="3" fontId="45" fillId="2" borderId="7" xfId="0" applyNumberFormat="1" applyFont="1" applyFill="1" applyBorder="1" applyAlignment="1" applyProtection="1">
      <alignment horizontal="right"/>
      <protection locked="0"/>
    </xf>
    <xf numFmtId="3" fontId="45" fillId="2" borderId="8" xfId="0" applyNumberFormat="1" applyFont="1" applyFill="1" applyBorder="1" applyAlignment="1" applyProtection="1">
      <alignment horizontal="right"/>
      <protection locked="0"/>
    </xf>
    <xf numFmtId="0" fontId="45" fillId="0" borderId="3" xfId="0" applyFont="1" applyBorder="1" applyAlignment="1">
      <alignment horizontal="center"/>
    </xf>
    <xf numFmtId="4" fontId="8" fillId="0" borderId="9" xfId="1" applyNumberFormat="1" applyFont="1" applyBorder="1" applyAlignment="1">
      <alignment horizontal="center" vertical="center" wrapText="1"/>
    </xf>
    <xf numFmtId="0" fontId="23" fillId="3" borderId="3" xfId="1" applyFont="1" applyFill="1" applyBorder="1" applyAlignment="1" applyProtection="1">
      <alignment vertical="top"/>
      <protection hidden="1"/>
    </xf>
    <xf numFmtId="4" fontId="9" fillId="0" borderId="3" xfId="1" applyNumberFormat="1" applyFont="1" applyBorder="1" applyAlignment="1">
      <alignment vertical="top"/>
    </xf>
    <xf numFmtId="4" fontId="53" fillId="3" borderId="3" xfId="1" applyNumberFormat="1" applyFont="1" applyFill="1" applyBorder="1" applyAlignment="1" applyProtection="1">
      <alignment horizontal="left" vertical="center" wrapText="1"/>
      <protection hidden="1"/>
    </xf>
    <xf numFmtId="4" fontId="10" fillId="3" borderId="12" xfId="1" applyNumberFormat="1" applyFont="1" applyFill="1" applyBorder="1" applyAlignment="1">
      <alignment vertical="top" wrapText="1"/>
    </xf>
    <xf numFmtId="4" fontId="10" fillId="0" borderId="12" xfId="1" applyNumberFormat="1" applyFont="1" applyBorder="1" applyAlignment="1">
      <alignment horizontal="center" vertical="center" wrapText="1"/>
    </xf>
    <xf numFmtId="0" fontId="15" fillId="3" borderId="12" xfId="0" applyFont="1" applyFill="1" applyBorder="1" applyAlignment="1">
      <alignment horizontal="center" vertical="center" wrapText="1"/>
    </xf>
    <xf numFmtId="49" fontId="7" fillId="0" borderId="0" xfId="1" applyNumberFormat="1" applyFont="1" applyAlignment="1">
      <alignment horizontal="center" vertical="top"/>
    </xf>
    <xf numFmtId="49" fontId="10" fillId="0" borderId="13" xfId="1" applyNumberFormat="1" applyFont="1" applyBorder="1" applyAlignment="1">
      <alignment horizontal="center" vertical="top"/>
    </xf>
    <xf numFmtId="4" fontId="7" fillId="2" borderId="9" xfId="0" applyNumberFormat="1" applyFont="1" applyFill="1" applyBorder="1" applyAlignment="1" applyProtection="1">
      <alignment horizontal="right" vertical="center" wrapText="1"/>
      <protection locked="0"/>
    </xf>
    <xf numFmtId="4" fontId="7" fillId="3" borderId="9" xfId="0" applyNumberFormat="1" applyFont="1" applyFill="1" applyBorder="1" applyAlignment="1" applyProtection="1">
      <alignment horizontal="right" vertical="center" wrapText="1"/>
      <protection locked="0"/>
    </xf>
    <xf numFmtId="4" fontId="7" fillId="3" borderId="9" xfId="1" applyNumberFormat="1" applyFont="1" applyFill="1" applyBorder="1" applyAlignment="1">
      <alignment horizontal="center" vertical="distributed"/>
    </xf>
    <xf numFmtId="4" fontId="7" fillId="3" borderId="7" xfId="0" applyNumberFormat="1" applyFont="1" applyFill="1" applyBorder="1" applyAlignment="1" applyProtection="1">
      <alignment horizontal="right" vertical="center" wrapText="1"/>
      <protection locked="0"/>
    </xf>
    <xf numFmtId="4" fontId="10" fillId="0" borderId="9" xfId="1" applyNumberFormat="1" applyFont="1" applyBorder="1" applyAlignment="1">
      <alignment vertical="distributed"/>
    </xf>
    <xf numFmtId="10" fontId="10" fillId="0" borderId="9" xfId="1" applyNumberFormat="1" applyFont="1" applyBorder="1" applyAlignment="1">
      <alignment horizontal="center" vertical="center"/>
    </xf>
    <xf numFmtId="10" fontId="7" fillId="0" borderId="9" xfId="1" applyNumberFormat="1" applyFont="1" applyBorder="1" applyAlignment="1">
      <alignment horizontal="center" vertical="center"/>
    </xf>
    <xf numFmtId="10" fontId="7" fillId="0" borderId="7" xfId="1" applyNumberFormat="1" applyFont="1" applyBorder="1" applyAlignment="1">
      <alignment horizontal="center" vertical="center"/>
    </xf>
    <xf numFmtId="4" fontId="7" fillId="0" borderId="9" xfId="1" applyNumberFormat="1" applyFont="1" applyBorder="1" applyAlignment="1">
      <alignment horizontal="center" vertical="center"/>
    </xf>
    <xf numFmtId="4" fontId="7" fillId="0" borderId="7" xfId="1" applyNumberFormat="1" applyFont="1" applyBorder="1" applyAlignment="1">
      <alignment horizontal="center" vertical="center"/>
    </xf>
    <xf numFmtId="4" fontId="7" fillId="2" borderId="3" xfId="0" applyNumberFormat="1" applyFont="1" applyFill="1" applyBorder="1" applyAlignment="1" applyProtection="1">
      <alignment horizontal="right" vertical="top" wrapText="1"/>
      <protection locked="0"/>
    </xf>
    <xf numFmtId="4" fontId="7" fillId="3" borderId="3" xfId="0" applyNumberFormat="1" applyFont="1" applyFill="1" applyBorder="1" applyAlignment="1">
      <alignment horizontal="right" vertical="top" wrapText="1"/>
    </xf>
    <xf numFmtId="4" fontId="10" fillId="0" borderId="3" xfId="0" applyNumberFormat="1" applyFont="1" applyBorder="1" applyAlignment="1">
      <alignment horizontal="right" vertical="top" wrapText="1"/>
    </xf>
    <xf numFmtId="4" fontId="7" fillId="0" borderId="3" xfId="0" applyNumberFormat="1" applyFont="1" applyBorder="1" applyAlignment="1">
      <alignment horizontal="right" vertical="top" wrapText="1"/>
    </xf>
    <xf numFmtId="4" fontId="7" fillId="3" borderId="11" xfId="0" applyNumberFormat="1" applyFont="1" applyFill="1" applyBorder="1" applyAlignment="1">
      <alignment horizontal="right" vertical="top" wrapText="1"/>
    </xf>
    <xf numFmtId="4" fontId="7" fillId="3" borderId="7" xfId="0" applyNumberFormat="1" applyFont="1" applyFill="1" applyBorder="1" applyAlignment="1">
      <alignment horizontal="right" vertical="top" wrapText="1"/>
    </xf>
    <xf numFmtId="4" fontId="9" fillId="3" borderId="7" xfId="0" applyNumberFormat="1" applyFont="1" applyFill="1" applyBorder="1" applyAlignment="1">
      <alignment horizontal="right" vertical="top"/>
    </xf>
    <xf numFmtId="4" fontId="9" fillId="3" borderId="3" xfId="0" applyNumberFormat="1" applyFont="1" applyFill="1" applyBorder="1" applyAlignment="1">
      <alignment horizontal="right" vertical="top"/>
    </xf>
    <xf numFmtId="4" fontId="7" fillId="2" borderId="5" xfId="0" applyNumberFormat="1" applyFont="1" applyFill="1" applyBorder="1" applyAlignment="1" applyProtection="1">
      <alignment horizontal="right" vertical="top" wrapText="1"/>
      <protection locked="0"/>
    </xf>
    <xf numFmtId="4" fontId="10" fillId="2" borderId="5" xfId="1" applyNumberFormat="1" applyFont="1" applyFill="1" applyBorder="1" applyAlignment="1" applyProtection="1">
      <alignment horizontal="right" vertical="top"/>
      <protection locked="0"/>
    </xf>
    <xf numFmtId="4" fontId="10" fillId="2" borderId="3" xfId="1" applyNumberFormat="1" applyFont="1" applyFill="1" applyBorder="1" applyAlignment="1" applyProtection="1">
      <alignment horizontal="right" vertical="top"/>
      <protection locked="0"/>
    </xf>
    <xf numFmtId="4" fontId="10" fillId="0" borderId="5" xfId="1" applyNumberFormat="1" applyFont="1" applyBorder="1" applyAlignment="1">
      <alignment horizontal="right" vertical="top"/>
    </xf>
    <xf numFmtId="4" fontId="8" fillId="3" borderId="3" xfId="0" applyNumberFormat="1" applyFont="1" applyFill="1" applyBorder="1" applyAlignment="1">
      <alignment horizontal="right" vertical="top"/>
    </xf>
    <xf numFmtId="4" fontId="7" fillId="3" borderId="5" xfId="0" applyNumberFormat="1" applyFont="1" applyFill="1" applyBorder="1" applyAlignment="1">
      <alignment horizontal="right" vertical="top" wrapText="1"/>
    </xf>
    <xf numFmtId="4" fontId="7" fillId="0" borderId="5" xfId="1" applyNumberFormat="1" applyFont="1" applyBorder="1" applyAlignment="1">
      <alignment horizontal="right" vertical="top"/>
    </xf>
    <xf numFmtId="4" fontId="7" fillId="0" borderId="3" xfId="1" applyNumberFormat="1" applyFont="1" applyBorder="1" applyAlignment="1">
      <alignment horizontal="right" vertical="top"/>
    </xf>
    <xf numFmtId="4" fontId="21" fillId="0" borderId="5" xfId="1" applyNumberFormat="1" applyFont="1" applyBorder="1" applyAlignment="1">
      <alignment horizontal="right" vertical="top"/>
    </xf>
    <xf numFmtId="0" fontId="44" fillId="0" borderId="0" xfId="0" applyFont="1" applyAlignment="1" applyProtection="1">
      <alignment horizontal="center"/>
      <protection hidden="1"/>
    </xf>
    <xf numFmtId="4" fontId="44" fillId="0" borderId="0" xfId="0" applyNumberFormat="1" applyFont="1" applyAlignment="1" applyProtection="1">
      <alignment horizontal="center" vertical="top" wrapText="1"/>
      <protection hidden="1"/>
    </xf>
    <xf numFmtId="3" fontId="44" fillId="0" borderId="0" xfId="0" applyNumberFormat="1" applyFont="1" applyAlignment="1" applyProtection="1">
      <alignment horizontal="center" vertical="top"/>
      <protection hidden="1"/>
    </xf>
    <xf numFmtId="0" fontId="43" fillId="0" borderId="0" xfId="0" applyFont="1" applyAlignment="1">
      <alignment vertical="center"/>
    </xf>
    <xf numFmtId="3" fontId="59" fillId="3" borderId="0" xfId="0" applyNumberFormat="1" applyFont="1" applyFill="1" applyAlignment="1">
      <alignment horizontal="center" vertical="center" wrapText="1"/>
    </xf>
    <xf numFmtId="4" fontId="44" fillId="3" borderId="0" xfId="0" applyNumberFormat="1" applyFont="1" applyFill="1" applyAlignment="1">
      <alignment horizontal="center"/>
    </xf>
    <xf numFmtId="3" fontId="44" fillId="3" borderId="0" xfId="0" applyNumberFormat="1" applyFont="1" applyFill="1" applyAlignment="1">
      <alignment horizontal="center"/>
    </xf>
    <xf numFmtId="0" fontId="62" fillId="3" borderId="0" xfId="1" applyFont="1" applyFill="1" applyAlignment="1" applyProtection="1">
      <alignment vertical="top" wrapText="1"/>
      <protection hidden="1"/>
    </xf>
    <xf numFmtId="0" fontId="61" fillId="3" borderId="0" xfId="1" applyFont="1" applyFill="1" applyAlignment="1" applyProtection="1">
      <alignment vertical="top" wrapText="1"/>
      <protection hidden="1"/>
    </xf>
    <xf numFmtId="4" fontId="63" fillId="3" borderId="0" xfId="1" applyNumberFormat="1" applyFont="1" applyFill="1" applyAlignment="1" applyProtection="1">
      <alignment vertical="top" wrapText="1"/>
      <protection hidden="1"/>
    </xf>
    <xf numFmtId="0" fontId="63" fillId="3" borderId="0" xfId="1" applyFont="1" applyFill="1" applyAlignment="1" applyProtection="1">
      <alignment vertical="top" wrapText="1"/>
      <protection hidden="1"/>
    </xf>
    <xf numFmtId="4" fontId="61" fillId="3" borderId="0" xfId="1" applyNumberFormat="1" applyFont="1" applyFill="1" applyAlignment="1" applyProtection="1">
      <alignment vertical="top" wrapText="1"/>
      <protection hidden="1"/>
    </xf>
    <xf numFmtId="0" fontId="63" fillId="0" borderId="0" xfId="1" applyFont="1" applyAlignment="1" applyProtection="1">
      <alignment vertical="top" wrapText="1"/>
      <protection hidden="1"/>
    </xf>
    <xf numFmtId="0" fontId="57" fillId="3" borderId="0" xfId="1" applyFont="1" applyFill="1" applyAlignment="1" applyProtection="1">
      <alignment vertical="top" wrapText="1"/>
      <protection hidden="1"/>
    </xf>
    <xf numFmtId="0" fontId="61" fillId="0" borderId="0" xfId="1" applyFont="1" applyAlignment="1" applyProtection="1">
      <alignment vertical="top" wrapText="1"/>
      <protection hidden="1"/>
    </xf>
    <xf numFmtId="4" fontId="47" fillId="0" borderId="3" xfId="0" applyNumberFormat="1" applyFont="1" applyBorder="1" applyAlignment="1">
      <alignment horizontal="center" vertical="center"/>
    </xf>
    <xf numFmtId="0" fontId="47" fillId="0" borderId="3" xfId="0" applyFont="1" applyBorder="1" applyAlignment="1">
      <alignment horizontal="center" vertical="center"/>
    </xf>
    <xf numFmtId="0" fontId="24" fillId="4" borderId="0" xfId="0" applyFont="1" applyFill="1"/>
    <xf numFmtId="0" fontId="43" fillId="0" borderId="18" xfId="0" applyFont="1" applyBorder="1" applyAlignment="1">
      <alignment horizontal="center" vertical="center" wrapText="1"/>
    </xf>
    <xf numFmtId="3" fontId="44" fillId="0" borderId="3" xfId="0" applyNumberFormat="1" applyFont="1" applyBorder="1" applyAlignment="1">
      <alignment horizontal="center" vertical="top" wrapText="1"/>
    </xf>
    <xf numFmtId="4" fontId="44" fillId="2" borderId="3" xfId="0" applyNumberFormat="1" applyFont="1" applyFill="1" applyBorder="1" applyAlignment="1" applyProtection="1">
      <alignment horizontal="right" vertical="center" wrapText="1"/>
      <protection locked="0"/>
    </xf>
    <xf numFmtId="3" fontId="44" fillId="4" borderId="3" xfId="0" applyNumberFormat="1" applyFont="1" applyFill="1" applyBorder="1" applyAlignment="1" applyProtection="1">
      <alignment horizontal="center"/>
      <protection hidden="1"/>
    </xf>
    <xf numFmtId="9" fontId="44" fillId="4" borderId="3" xfId="0" applyNumberFormat="1" applyFont="1" applyFill="1" applyBorder="1" applyAlignment="1" applyProtection="1">
      <alignment horizontal="center"/>
      <protection hidden="1"/>
    </xf>
    <xf numFmtId="0" fontId="52" fillId="0" borderId="0" xfId="1" applyFont="1" applyAlignment="1" applyProtection="1">
      <alignment vertical="top"/>
      <protection hidden="1"/>
    </xf>
    <xf numFmtId="49" fontId="17" fillId="0" borderId="0" xfId="1" applyNumberFormat="1" applyFont="1" applyAlignment="1" applyProtection="1">
      <alignment horizontal="center" vertical="top"/>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protection hidden="1"/>
    </xf>
    <xf numFmtId="4" fontId="17" fillId="3" borderId="0" xfId="1" applyNumberFormat="1" applyFont="1" applyFill="1" applyAlignment="1" applyProtection="1">
      <alignment horizontal="right" vertical="top"/>
      <protection hidden="1"/>
    </xf>
    <xf numFmtId="4" fontId="51" fillId="3" borderId="0" xfId="1" applyNumberFormat="1" applyFont="1" applyFill="1" applyAlignment="1" applyProtection="1">
      <alignment vertical="top"/>
      <protection hidden="1"/>
    </xf>
    <xf numFmtId="9" fontId="51" fillId="3" borderId="0" xfId="1" applyNumberFormat="1" applyFont="1" applyFill="1" applyAlignment="1" applyProtection="1">
      <alignment vertical="top"/>
      <protection hidden="1"/>
    </xf>
    <xf numFmtId="9" fontId="62" fillId="0" borderId="0" xfId="1" applyNumberFormat="1" applyFont="1" applyAlignment="1" applyProtection="1">
      <alignment vertical="top" wrapText="1"/>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0" fontId="7" fillId="3" borderId="3" xfId="1" applyFont="1" applyFill="1" applyBorder="1" applyAlignment="1">
      <alignment horizontal="left" vertical="top" wrapText="1"/>
    </xf>
    <xf numFmtId="0" fontId="60" fillId="0" borderId="0" xfId="0" applyFont="1" applyAlignment="1">
      <alignment horizontal="center" vertical="center"/>
    </xf>
    <xf numFmtId="0" fontId="9" fillId="3" borderId="12" xfId="0" applyFont="1" applyFill="1" applyBorder="1" applyAlignment="1">
      <alignment horizontal="center" vertical="center"/>
    </xf>
    <xf numFmtId="167" fontId="9" fillId="3" borderId="12" xfId="0" applyNumberFormat="1" applyFont="1" applyFill="1" applyBorder="1" applyAlignment="1">
      <alignment horizontal="center" vertical="center"/>
    </xf>
    <xf numFmtId="0" fontId="67" fillId="0" borderId="0" xfId="0" applyFont="1" applyAlignment="1">
      <alignment horizontal="center" vertical="center" wrapText="1"/>
    </xf>
    <xf numFmtId="0" fontId="67" fillId="0" borderId="22"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24" xfId="0" applyFont="1" applyBorder="1" applyAlignment="1">
      <alignment horizontal="justify" vertical="center" wrapText="1"/>
    </xf>
    <xf numFmtId="0" fontId="67" fillId="0" borderId="25" xfId="0" applyFont="1" applyBorder="1" applyAlignment="1">
      <alignment horizontal="justify" vertical="center" wrapText="1"/>
    </xf>
    <xf numFmtId="0" fontId="68" fillId="0" borderId="26" xfId="0" applyFont="1" applyBorder="1" applyAlignment="1">
      <alignment horizontal="center" vertical="center" wrapText="1"/>
    </xf>
    <xf numFmtId="0" fontId="68" fillId="0" borderId="7" xfId="0" applyFont="1" applyBorder="1" applyAlignment="1">
      <alignment vertical="center" wrapText="1"/>
    </xf>
    <xf numFmtId="0" fontId="68" fillId="0" borderId="7" xfId="0" applyFont="1" applyBorder="1" applyAlignment="1">
      <alignment horizontal="justify" vertical="center" wrapText="1"/>
    </xf>
    <xf numFmtId="0" fontId="68" fillId="0" borderId="27" xfId="0" applyFont="1" applyBorder="1" applyAlignment="1">
      <alignment horizontal="justify" vertical="center" wrapText="1"/>
    </xf>
    <xf numFmtId="0" fontId="69" fillId="0" borderId="0" xfId="0" applyFont="1"/>
    <xf numFmtId="0" fontId="68" fillId="0" borderId="28" xfId="0" applyFont="1" applyBorder="1" applyAlignment="1">
      <alignment horizontal="center" vertical="center" wrapText="1"/>
    </xf>
    <xf numFmtId="0" fontId="68" fillId="0" borderId="3" xfId="0" applyFont="1" applyBorder="1" applyAlignment="1">
      <alignment vertical="center" wrapText="1"/>
    </xf>
    <xf numFmtId="0" fontId="68" fillId="0" borderId="3" xfId="0" applyFont="1" applyBorder="1" applyAlignment="1">
      <alignment horizontal="justify" vertical="center" wrapText="1"/>
    </xf>
    <xf numFmtId="0" fontId="68" fillId="0" borderId="29" xfId="0" applyFont="1" applyBorder="1" applyAlignment="1">
      <alignment horizontal="justify" vertical="center" wrapText="1"/>
    </xf>
    <xf numFmtId="0" fontId="68" fillId="0" borderId="3" xfId="0" applyFont="1" applyBorder="1" applyAlignment="1">
      <alignment vertical="center"/>
    </xf>
    <xf numFmtId="0" fontId="68" fillId="3" borderId="3" xfId="0" applyFont="1" applyFill="1" applyBorder="1" applyAlignment="1">
      <alignment vertical="center" wrapText="1"/>
    </xf>
    <xf numFmtId="0" fontId="68" fillId="0" borderId="3" xfId="0" applyFont="1" applyBorder="1" applyAlignment="1">
      <alignment horizontal="left" vertical="center" wrapText="1"/>
    </xf>
    <xf numFmtId="16" fontId="68" fillId="0" borderId="3" xfId="0" applyNumberFormat="1" applyFont="1" applyBorder="1" applyAlignment="1">
      <alignment horizontal="justify" vertical="center" wrapText="1"/>
    </xf>
    <xf numFmtId="16" fontId="68" fillId="0" borderId="29" xfId="0" applyNumberFormat="1" applyFont="1" applyBorder="1" applyAlignment="1">
      <alignment horizontal="justify" vertical="center" wrapText="1"/>
    </xf>
    <xf numFmtId="0" fontId="68" fillId="0" borderId="30" xfId="0" applyFont="1" applyBorder="1" applyAlignment="1">
      <alignment horizontal="center" vertical="center" wrapText="1"/>
    </xf>
    <xf numFmtId="0" fontId="68" fillId="0" borderId="31" xfId="0" applyFont="1" applyBorder="1" applyAlignment="1">
      <alignment horizontal="left" vertical="center" wrapText="1"/>
    </xf>
    <xf numFmtId="0" fontId="68" fillId="0" borderId="31" xfId="0" applyFont="1" applyBorder="1" applyAlignment="1">
      <alignment horizontal="justify" vertical="center" wrapText="1"/>
    </xf>
    <xf numFmtId="16" fontId="68" fillId="0" borderId="32" xfId="0" applyNumberFormat="1" applyFont="1" applyBorder="1" applyAlignment="1">
      <alignment horizontal="justify" vertical="center" wrapText="1"/>
    </xf>
    <xf numFmtId="0" fontId="70" fillId="0" borderId="0" xfId="0" applyFont="1" applyAlignment="1">
      <alignment wrapText="1"/>
    </xf>
    <xf numFmtId="0" fontId="70" fillId="0" borderId="0" xfId="0" applyFont="1" applyAlignment="1">
      <alignment horizontal="center" vertical="center" wrapText="1"/>
    </xf>
    <xf numFmtId="0" fontId="12" fillId="3" borderId="11" xfId="1" applyFont="1" applyFill="1" applyBorder="1" applyAlignment="1">
      <alignment vertical="top" wrapText="1"/>
    </xf>
    <xf numFmtId="4" fontId="25" fillId="0" borderId="0" xfId="0" applyNumberFormat="1" applyFont="1" applyAlignment="1" applyProtection="1">
      <alignment vertical="center"/>
      <protection hidden="1"/>
    </xf>
    <xf numFmtId="4" fontId="25" fillId="0" borderId="0" xfId="0" applyNumberFormat="1" applyFont="1"/>
    <xf numFmtId="4" fontId="7" fillId="0" borderId="7" xfId="1" applyNumberFormat="1" applyFont="1" applyBorder="1" applyAlignment="1">
      <alignment vertical="distributed"/>
    </xf>
    <xf numFmtId="10" fontId="7" fillId="3" borderId="0" xfId="1" applyNumberFormat="1" applyFont="1" applyFill="1" applyAlignment="1">
      <alignment horizontal="right" vertical="top"/>
    </xf>
    <xf numFmtId="4" fontId="7" fillId="3" borderId="0" xfId="1" applyNumberFormat="1" applyFont="1" applyFill="1" applyAlignment="1">
      <alignment horizontal="right" vertical="top"/>
    </xf>
    <xf numFmtId="0" fontId="33" fillId="3" borderId="0" xfId="1" applyFont="1" applyFill="1" applyAlignment="1">
      <alignment vertical="top"/>
    </xf>
    <xf numFmtId="9" fontId="33" fillId="3" borderId="0" xfId="1" applyNumberFormat="1" applyFont="1" applyFill="1" applyAlignment="1">
      <alignment vertical="top"/>
    </xf>
    <xf numFmtId="0" fontId="71" fillId="0" borderId="0" xfId="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7" fillId="0" borderId="0" xfId="1" applyFont="1" applyAlignment="1">
      <alignment vertical="top" wrapText="1"/>
    </xf>
    <xf numFmtId="4" fontId="33" fillId="3" borderId="0" xfId="1" applyNumberFormat="1" applyFont="1" applyFill="1" applyAlignment="1">
      <alignment vertical="top"/>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4" fontId="8" fillId="0" borderId="0" xfId="1" applyNumberFormat="1" applyFont="1" applyAlignment="1">
      <alignment horizontal="right" vertical="top"/>
    </xf>
    <xf numFmtId="4" fontId="33" fillId="0" borderId="0" xfId="1" applyNumberFormat="1" applyFont="1" applyAlignment="1" applyProtection="1">
      <alignment vertical="top"/>
      <protection hidden="1"/>
    </xf>
    <xf numFmtId="0" fontId="33" fillId="0" borderId="0" xfId="1" applyFont="1" applyAlignment="1" applyProtection="1">
      <alignment vertical="top"/>
      <protection hidden="1"/>
    </xf>
    <xf numFmtId="0" fontId="8" fillId="8" borderId="12" xfId="9" applyFont="1" applyFill="1" applyBorder="1" applyAlignment="1">
      <alignment horizontal="left" vertical="center" wrapText="1"/>
    </xf>
    <xf numFmtId="4" fontId="7" fillId="8" borderId="12" xfId="0" applyNumberFormat="1" applyFont="1" applyFill="1" applyBorder="1"/>
    <xf numFmtId="0" fontId="8" fillId="11" borderId="3" xfId="9" applyFont="1" applyFill="1" applyBorder="1" applyAlignment="1">
      <alignment vertical="center" wrapText="1"/>
    </xf>
    <xf numFmtId="4" fontId="7" fillId="11" borderId="3" xfId="0" applyNumberFormat="1" applyFont="1" applyFill="1" applyBorder="1"/>
    <xf numFmtId="0" fontId="7" fillId="0" borderId="0" xfId="0" applyFont="1" applyAlignment="1" applyProtection="1">
      <alignment vertical="top" wrapText="1"/>
      <protection hidden="1"/>
    </xf>
    <xf numFmtId="0" fontId="7" fillId="0" borderId="0" xfId="0" applyFont="1" applyAlignment="1" applyProtection="1">
      <alignment horizontal="left" vertical="center" wrapText="1"/>
      <protection hidden="1"/>
    </xf>
    <xf numFmtId="0" fontId="8" fillId="3" borderId="3" xfId="0" applyFont="1" applyFill="1" applyBorder="1" applyAlignment="1" applyProtection="1">
      <alignment horizontal="center" vertical="center"/>
      <protection hidden="1"/>
    </xf>
    <xf numFmtId="0" fontId="7" fillId="0" borderId="0" xfId="0" applyFont="1" applyProtection="1">
      <protection hidden="1"/>
    </xf>
    <xf numFmtId="0" fontId="7" fillId="0" borderId="0" xfId="0" applyFont="1" applyAlignment="1" applyProtection="1">
      <alignment wrapText="1"/>
      <protection hidden="1"/>
    </xf>
    <xf numFmtId="0" fontId="7" fillId="0" borderId="3" xfId="0" applyFont="1" applyBorder="1" applyAlignment="1" applyProtection="1">
      <alignment wrapText="1"/>
      <protection hidden="1"/>
    </xf>
    <xf numFmtId="4" fontId="7" fillId="0" borderId="3" xfId="0" applyNumberFormat="1" applyFont="1" applyBorder="1" applyAlignment="1" applyProtection="1">
      <alignment wrapText="1"/>
      <protection hidden="1"/>
    </xf>
    <xf numFmtId="3" fontId="44" fillId="0" borderId="3" xfId="0" applyNumberFormat="1" applyFont="1" applyBorder="1" applyAlignment="1" applyProtection="1">
      <alignment horizontal="right"/>
      <protection hidden="1"/>
    </xf>
    <xf numFmtId="3" fontId="45" fillId="4" borderId="3" xfId="0" applyNumberFormat="1" applyFont="1" applyFill="1" applyBorder="1" applyAlignment="1" applyProtection="1">
      <alignment horizontal="right"/>
      <protection hidden="1"/>
    </xf>
    <xf numFmtId="4" fontId="44" fillId="0" borderId="3" xfId="0" applyNumberFormat="1" applyFont="1" applyBorder="1" applyAlignment="1" applyProtection="1">
      <alignment horizontal="center"/>
      <protection hidden="1"/>
    </xf>
    <xf numFmtId="4" fontId="44" fillId="0" borderId="3" xfId="0" applyNumberFormat="1" applyFont="1" applyBorder="1" applyProtection="1">
      <protection hidden="1"/>
    </xf>
    <xf numFmtId="0" fontId="60" fillId="0" borderId="0" xfId="0" applyFont="1"/>
    <xf numFmtId="0" fontId="7" fillId="0" borderId="6" xfId="0" applyFont="1" applyBorder="1" applyAlignment="1">
      <alignment wrapText="1"/>
    </xf>
    <xf numFmtId="9" fontId="61" fillId="0" borderId="0" xfId="1" applyNumberFormat="1" applyFont="1" applyAlignment="1" applyProtection="1">
      <alignment vertical="top" wrapText="1"/>
      <protection hidden="1"/>
    </xf>
    <xf numFmtId="9" fontId="16"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0" fontId="52" fillId="3" borderId="3" xfId="1" applyFont="1" applyFill="1" applyBorder="1" applyAlignment="1" applyProtection="1">
      <alignment horizontal="center" vertical="top"/>
      <protection hidden="1"/>
    </xf>
    <xf numFmtId="0" fontId="43" fillId="0" borderId="0" xfId="0" applyFont="1" applyAlignment="1">
      <alignment vertical="top" wrapText="1"/>
    </xf>
    <xf numFmtId="0" fontId="64" fillId="0" borderId="0" xfId="13" applyAlignment="1">
      <alignment horizontal="left" vertical="top" wrapText="1"/>
    </xf>
    <xf numFmtId="0" fontId="25"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vertical="top" wrapText="1"/>
    </xf>
    <xf numFmtId="0" fontId="30" fillId="0" borderId="0" xfId="0" applyFont="1" applyAlignment="1">
      <alignment horizontal="left" vertical="top" wrapText="1"/>
    </xf>
    <xf numFmtId="0" fontId="10" fillId="3" borderId="0" xfId="0" applyFont="1" applyFill="1" applyAlignment="1">
      <alignment horizontal="left" vertical="center" wrapText="1"/>
    </xf>
    <xf numFmtId="0" fontId="29" fillId="0" borderId="0" xfId="1" applyFont="1" applyAlignment="1">
      <alignment horizontal="left" vertical="top" wrapText="1"/>
    </xf>
    <xf numFmtId="0" fontId="25" fillId="0" borderId="0" xfId="1" applyFont="1" applyAlignment="1">
      <alignment horizontal="left" vertical="top" wrapText="1"/>
    </xf>
    <xf numFmtId="0" fontId="30" fillId="3" borderId="0" xfId="0" applyFont="1" applyFill="1" applyAlignment="1">
      <alignment horizontal="left" vertical="top" wrapText="1"/>
    </xf>
    <xf numFmtId="0" fontId="66" fillId="0" borderId="14" xfId="0" applyFont="1" applyBorder="1" applyAlignment="1">
      <alignment horizontal="center" vertical="center" wrapText="1"/>
    </xf>
    <xf numFmtId="0" fontId="57" fillId="3" borderId="4" xfId="1" applyFont="1" applyFill="1" applyBorder="1" applyAlignment="1" applyProtection="1">
      <alignment horizontal="left" vertical="center" wrapText="1"/>
      <protection hidden="1"/>
    </xf>
    <xf numFmtId="0" fontId="57" fillId="3" borderId="2" xfId="1" applyFont="1" applyFill="1" applyBorder="1" applyAlignment="1" applyProtection="1">
      <alignment horizontal="left" vertical="center" wrapText="1"/>
      <protection hidden="1"/>
    </xf>
    <xf numFmtId="0" fontId="57" fillId="3" borderId="5" xfId="1" applyFont="1" applyFill="1" applyBorder="1" applyAlignment="1" applyProtection="1">
      <alignment horizontal="left" vertical="center" wrapText="1"/>
      <protection hidden="1"/>
    </xf>
    <xf numFmtId="0" fontId="8" fillId="3" borderId="3" xfId="1" applyFont="1" applyFill="1" applyBorder="1" applyAlignment="1">
      <alignment horizontal="left" vertical="top"/>
    </xf>
    <xf numFmtId="49" fontId="7" fillId="0" borderId="0" xfId="1" applyNumberFormat="1" applyFont="1" applyAlignment="1">
      <alignment horizontal="center" vertical="top"/>
    </xf>
    <xf numFmtId="49" fontId="7" fillId="0" borderId="1" xfId="1" applyNumberFormat="1" applyFont="1" applyBorder="1" applyAlignment="1">
      <alignment horizontal="center"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56" fillId="0" borderId="12" xfId="1" applyFont="1" applyBorder="1" applyAlignment="1">
      <alignment horizontal="center" vertical="top" wrapText="1"/>
    </xf>
    <xf numFmtId="0" fontId="56" fillId="0" borderId="9" xfId="1" applyFont="1" applyBorder="1" applyAlignment="1">
      <alignment horizontal="center" vertical="top" wrapText="1"/>
    </xf>
    <xf numFmtId="0" fontId="56" fillId="0" borderId="7" xfId="1" applyFont="1" applyBorder="1" applyAlignment="1">
      <alignment horizontal="center" vertical="top" wrapText="1"/>
    </xf>
    <xf numFmtId="0" fontId="65" fillId="0" borderId="0" xfId="1" applyFont="1" applyAlignment="1" applyProtection="1">
      <alignment horizontal="left" vertical="top" wrapText="1"/>
      <protection hidden="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0" fontId="9" fillId="0" borderId="20" xfId="1" applyFont="1" applyBorder="1" applyAlignment="1">
      <alignment horizontal="center" vertical="top"/>
    </xf>
    <xf numFmtId="49" fontId="8" fillId="0" borderId="3" xfId="1" applyNumberFormat="1" applyFont="1" applyBorder="1" applyAlignment="1">
      <alignment horizontal="center" vertical="center"/>
    </xf>
    <xf numFmtId="0" fontId="57" fillId="3" borderId="3" xfId="1" applyFont="1" applyFill="1" applyBorder="1" applyAlignment="1" applyProtection="1">
      <alignment horizontal="left" vertical="center" wrapText="1"/>
      <protection hidden="1"/>
    </xf>
    <xf numFmtId="0" fontId="67" fillId="0" borderId="0" xfId="0" applyFont="1" applyAlignment="1">
      <alignment horizontal="right" vertical="top" wrapText="1"/>
    </xf>
    <xf numFmtId="0" fontId="67" fillId="0" borderId="0" xfId="0" applyFont="1" applyAlignment="1">
      <alignment horizontal="center" vertical="center" wrapText="1"/>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12" xfId="7" applyFont="1" applyFill="1" applyBorder="1" applyAlignment="1">
      <alignment horizontal="center" vertical="center" wrapText="1"/>
    </xf>
    <xf numFmtId="0" fontId="8" fillId="6" borderId="7" xfId="7" applyFont="1" applyFill="1" applyBorder="1" applyAlignment="1">
      <alignment horizontal="center" vertical="center" wrapText="1"/>
    </xf>
    <xf numFmtId="0" fontId="8" fillId="7" borderId="12" xfId="9" applyFont="1" applyFill="1" applyBorder="1" applyAlignment="1">
      <alignment horizontal="left" vertical="center" wrapText="1"/>
    </xf>
    <xf numFmtId="0" fontId="8" fillId="7" borderId="9" xfId="9" applyFont="1" applyFill="1" applyBorder="1" applyAlignment="1">
      <alignment horizontal="left" vertical="center" wrapText="1"/>
    </xf>
    <xf numFmtId="0" fontId="8" fillId="7" borderId="7" xfId="9" applyFont="1" applyFill="1" applyBorder="1" applyAlignment="1">
      <alignment horizontal="left"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8" borderId="12" xfId="9" applyFont="1" applyFill="1" applyBorder="1" applyAlignment="1">
      <alignment horizontal="center" vertical="center" wrapText="1"/>
    </xf>
    <xf numFmtId="0" fontId="8" fillId="8" borderId="9" xfId="9" applyFont="1" applyFill="1" applyBorder="1" applyAlignment="1">
      <alignment horizontal="center" vertical="center" wrapText="1"/>
    </xf>
    <xf numFmtId="0" fontId="45" fillId="4" borderId="1" xfId="0" applyFont="1" applyFill="1" applyBorder="1" applyAlignment="1">
      <alignment horizontal="center" vertical="distributed" wrapText="1"/>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4" fontId="7" fillId="0" borderId="4" xfId="0" applyNumberFormat="1" applyFont="1" applyBorder="1" applyAlignment="1" applyProtection="1">
      <alignment horizontal="center" wrapText="1"/>
      <protection hidden="1"/>
    </xf>
    <xf numFmtId="4" fontId="7" fillId="0" borderId="5" xfId="0" applyNumberFormat="1" applyFont="1" applyBorder="1" applyAlignment="1" applyProtection="1">
      <alignment horizontal="center" wrapText="1"/>
      <protection hidden="1"/>
    </xf>
    <xf numFmtId="0" fontId="9" fillId="3" borderId="21" xfId="0" applyFont="1" applyFill="1" applyBorder="1" applyAlignment="1">
      <alignment horizontal="center" vertical="center"/>
    </xf>
    <xf numFmtId="0" fontId="9" fillId="3" borderId="20" xfId="0" applyFont="1" applyFill="1" applyBorder="1" applyAlignment="1">
      <alignment horizontal="center" vertical="center"/>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cellXfs>
  <cellStyles count="14">
    <cellStyle name="Hyperlink" xfId="13"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ommission.europa.eu/funding-tenders/procedures-guidelines-tenders/information-contractors-and-beneficiaries/exchange-rate-inforeuro_ro" TargetMode="External"/><Relationship Id="rId1" Type="http://schemas.openxmlformats.org/officeDocument/2006/relationships/hyperlink" Target="https://competition-policy.ec.europa.eu/state-aid/legislation/reference-discount-rates-and-recovery-interest-rates/reference-and-discount-rates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181"/>
  <sheetViews>
    <sheetView tabSelected="1" topLeftCell="A21" zoomScaleNormal="100" workbookViewId="0">
      <selection activeCell="G23" sqref="G23:P23"/>
    </sheetView>
  </sheetViews>
  <sheetFormatPr defaultColWidth="8.88671875" defaultRowHeight="12.6" x14ac:dyDescent="0.25"/>
  <cols>
    <col min="1" max="1" width="3.6640625" style="26" customWidth="1"/>
    <col min="2" max="2" width="20.5546875" style="26" customWidth="1"/>
    <col min="3" max="4" width="8.88671875" style="26"/>
    <col min="5" max="5" width="14.5546875" style="26" customWidth="1"/>
    <col min="6" max="6" width="4.6640625" style="26" customWidth="1"/>
    <col min="7" max="10" width="8.88671875" style="26"/>
    <col min="11" max="11" width="12.5546875" style="26" bestFit="1" customWidth="1"/>
    <col min="12" max="12" width="11.33203125" style="26" bestFit="1" customWidth="1"/>
    <col min="13" max="15" width="8.88671875" style="26"/>
    <col min="16" max="16" width="8.44140625" style="26" customWidth="1"/>
    <col min="17" max="16384" width="8.88671875" style="26"/>
  </cols>
  <sheetData>
    <row r="1" spans="1:16" x14ac:dyDescent="0.25">
      <c r="A1" s="25" t="s">
        <v>212</v>
      </c>
    </row>
    <row r="3" spans="1:16" ht="15.6" customHeight="1" x14ac:dyDescent="0.25">
      <c r="A3" s="28"/>
      <c r="B3" s="26" t="s">
        <v>215</v>
      </c>
    </row>
    <row r="4" spans="1:16" ht="15.6" customHeight="1" x14ac:dyDescent="0.25">
      <c r="A4" s="28"/>
      <c r="B4" s="26" t="s">
        <v>204</v>
      </c>
    </row>
    <row r="5" spans="1:16" ht="28.95" customHeight="1" x14ac:dyDescent="0.25">
      <c r="A5" s="28"/>
      <c r="B5" s="437" t="s">
        <v>205</v>
      </c>
      <c r="C5" s="437"/>
      <c r="D5" s="437"/>
      <c r="E5" s="437"/>
      <c r="F5" s="437"/>
      <c r="G5" s="437"/>
      <c r="H5" s="437"/>
      <c r="I5" s="437"/>
      <c r="J5" s="437"/>
      <c r="K5" s="437"/>
      <c r="L5" s="437"/>
      <c r="M5" s="437"/>
      <c r="N5" s="437"/>
      <c r="O5" s="28"/>
    </row>
    <row r="6" spans="1:16" ht="6" customHeight="1" x14ac:dyDescent="0.25">
      <c r="A6" s="28"/>
      <c r="B6" s="29"/>
      <c r="C6" s="29"/>
      <c r="D6" s="29"/>
      <c r="E6" s="29"/>
      <c r="F6" s="29"/>
      <c r="G6" s="29"/>
      <c r="H6" s="29"/>
      <c r="I6" s="29"/>
      <c r="J6" s="29"/>
      <c r="K6" s="29"/>
      <c r="L6" s="29"/>
      <c r="M6" s="29"/>
      <c r="N6" s="29"/>
      <c r="O6" s="28"/>
    </row>
    <row r="7" spans="1:16" s="249" customFormat="1" ht="36.6" customHeight="1" x14ac:dyDescent="0.25">
      <c r="A7" s="248"/>
      <c r="B7" s="444" t="s">
        <v>586</v>
      </c>
      <c r="C7" s="444"/>
      <c r="D7" s="444"/>
      <c r="E7" s="444"/>
      <c r="F7" s="444"/>
      <c r="G7" s="444"/>
      <c r="H7" s="444"/>
      <c r="I7" s="444"/>
      <c r="J7" s="444"/>
      <c r="K7" s="444"/>
      <c r="L7" s="444"/>
      <c r="M7" s="444"/>
      <c r="N7" s="444"/>
      <c r="O7" s="444"/>
    </row>
    <row r="8" spans="1:16" s="31" customFormat="1" x14ac:dyDescent="0.25">
      <c r="A8" s="30"/>
      <c r="B8" s="440" t="s">
        <v>218</v>
      </c>
      <c r="C8" s="440"/>
      <c r="D8" s="440"/>
      <c r="E8" s="440"/>
      <c r="F8" s="440"/>
      <c r="G8" s="440"/>
      <c r="H8" s="440"/>
      <c r="I8" s="440"/>
      <c r="J8" s="440"/>
      <c r="K8" s="440"/>
      <c r="L8" s="440"/>
      <c r="M8" s="440"/>
      <c r="N8" s="440"/>
      <c r="O8" s="440"/>
    </row>
    <row r="9" spans="1:16" ht="19.95" customHeight="1" x14ac:dyDescent="0.25">
      <c r="A9" s="28"/>
      <c r="B9" s="437" t="s">
        <v>206</v>
      </c>
      <c r="C9" s="437"/>
      <c r="D9" s="437"/>
      <c r="E9" s="437"/>
      <c r="F9" s="437"/>
      <c r="G9" s="437"/>
      <c r="H9" s="437"/>
      <c r="I9" s="437"/>
      <c r="J9" s="437"/>
      <c r="K9" s="437"/>
      <c r="L9" s="437"/>
      <c r="M9" s="437"/>
      <c r="N9" s="437"/>
      <c r="O9" s="28"/>
    </row>
    <row r="10" spans="1:16" ht="16.95" hidden="1" customHeight="1" x14ac:dyDescent="0.25">
      <c r="A10" s="28"/>
      <c r="B10" s="26" t="s">
        <v>207</v>
      </c>
      <c r="C10" s="29"/>
      <c r="D10" s="29"/>
      <c r="E10" s="29"/>
      <c r="F10" s="32">
        <v>0.1</v>
      </c>
      <c r="G10" s="437" t="s">
        <v>210</v>
      </c>
      <c r="H10" s="437"/>
      <c r="I10" s="437"/>
      <c r="J10" s="437"/>
      <c r="K10" s="437"/>
      <c r="L10" s="437"/>
      <c r="M10" s="437"/>
      <c r="N10" s="437"/>
      <c r="O10" s="437"/>
    </row>
    <row r="11" spans="1:16" ht="37.200000000000003" customHeight="1" x14ac:dyDescent="0.25">
      <c r="A11" s="28"/>
      <c r="B11" s="439" t="s">
        <v>208</v>
      </c>
      <c r="C11" s="439"/>
      <c r="D11" s="439"/>
      <c r="E11" s="439"/>
      <c r="F11" s="32">
        <v>0.1</v>
      </c>
      <c r="G11" s="437" t="s">
        <v>346</v>
      </c>
      <c r="H11" s="437"/>
      <c r="I11" s="437"/>
      <c r="J11" s="437"/>
      <c r="K11" s="437"/>
      <c r="L11" s="437"/>
      <c r="M11" s="437"/>
      <c r="N11" s="437"/>
      <c r="O11" s="437"/>
      <c r="P11" s="437"/>
    </row>
    <row r="12" spans="1:16" ht="26.4" customHeight="1" x14ac:dyDescent="0.25">
      <c r="B12" s="439" t="s">
        <v>353</v>
      </c>
      <c r="C12" s="439"/>
      <c r="D12" s="439"/>
      <c r="E12" s="439"/>
      <c r="F12" s="32">
        <v>0.15</v>
      </c>
      <c r="G12" s="437" t="s">
        <v>354</v>
      </c>
      <c r="H12" s="437">
        <v>0.15</v>
      </c>
      <c r="I12" s="437"/>
      <c r="J12" s="437"/>
      <c r="K12" s="437"/>
      <c r="L12" s="437"/>
      <c r="M12" s="437"/>
      <c r="N12" s="437"/>
      <c r="O12" s="437"/>
    </row>
    <row r="13" spans="1:16" ht="34.950000000000003" customHeight="1" x14ac:dyDescent="0.25">
      <c r="B13" s="224" t="s">
        <v>209</v>
      </c>
      <c r="C13" s="224"/>
      <c r="D13" s="224"/>
      <c r="E13" s="224"/>
      <c r="F13" s="32">
        <v>0.1</v>
      </c>
      <c r="G13" s="439" t="s">
        <v>347</v>
      </c>
      <c r="H13" s="439"/>
      <c r="I13" s="439"/>
      <c r="J13" s="439"/>
      <c r="K13" s="439"/>
      <c r="L13" s="439"/>
      <c r="M13" s="439"/>
      <c r="N13" s="439"/>
      <c r="O13" s="439"/>
      <c r="P13" s="439"/>
    </row>
    <row r="14" spans="1:16" ht="11.4" customHeight="1" x14ac:dyDescent="0.25">
      <c r="F14" s="32"/>
      <c r="G14" s="29"/>
      <c r="H14" s="29"/>
      <c r="I14" s="29"/>
      <c r="J14" s="29"/>
      <c r="K14" s="29"/>
      <c r="L14" s="29"/>
      <c r="M14" s="29"/>
      <c r="N14" s="29"/>
      <c r="O14" s="29"/>
      <c r="P14" s="29"/>
    </row>
    <row r="15" spans="1:16" s="25" customFormat="1" x14ac:dyDescent="0.25">
      <c r="B15" s="25" t="s">
        <v>211</v>
      </c>
    </row>
    <row r="16" spans="1:16" x14ac:dyDescent="0.25">
      <c r="B16" s="26" t="s">
        <v>213</v>
      </c>
    </row>
    <row r="17" spans="1:23" x14ac:dyDescent="0.25">
      <c r="B17" s="26" t="s">
        <v>216</v>
      </c>
      <c r="F17" s="32">
        <v>0.05</v>
      </c>
      <c r="G17" s="227" t="s">
        <v>314</v>
      </c>
      <c r="H17" s="227"/>
      <c r="I17" s="227"/>
      <c r="J17" s="227"/>
      <c r="K17" s="227"/>
      <c r="L17" s="396"/>
      <c r="M17" s="227"/>
      <c r="N17" s="227"/>
    </row>
    <row r="18" spans="1:23" x14ac:dyDescent="0.25">
      <c r="B18" s="26" t="s">
        <v>217</v>
      </c>
      <c r="L18" s="397"/>
    </row>
    <row r="19" spans="1:23" x14ac:dyDescent="0.25">
      <c r="B19" s="26" t="s">
        <v>343</v>
      </c>
      <c r="K19" s="33">
        <f>Buget_cerere!E56</f>
        <v>0</v>
      </c>
      <c r="L19" s="33">
        <f>K19*F17</f>
        <v>0</v>
      </c>
    </row>
    <row r="20" spans="1:23" x14ac:dyDescent="0.25">
      <c r="B20" s="26" t="s">
        <v>344</v>
      </c>
    </row>
    <row r="21" spans="1:23" x14ac:dyDescent="0.25">
      <c r="B21" s="26" t="s">
        <v>319</v>
      </c>
    </row>
    <row r="22" spans="1:23" ht="9" customHeight="1" x14ac:dyDescent="0.25"/>
    <row r="23" spans="1:23" ht="24.6" customHeight="1" x14ac:dyDescent="0.25">
      <c r="B23" s="224" t="s">
        <v>345</v>
      </c>
      <c r="F23" s="32">
        <v>0.04</v>
      </c>
      <c r="G23" s="437" t="s">
        <v>318</v>
      </c>
      <c r="H23" s="437"/>
      <c r="I23" s="437"/>
      <c r="J23" s="437"/>
      <c r="K23" s="437"/>
      <c r="L23" s="437"/>
      <c r="M23" s="437"/>
      <c r="N23" s="437"/>
      <c r="O23" s="437"/>
      <c r="P23" s="437"/>
    </row>
    <row r="24" spans="1:23" x14ac:dyDescent="0.25">
      <c r="A24" s="34"/>
      <c r="B24" s="442"/>
      <c r="C24" s="442"/>
      <c r="D24" s="442"/>
      <c r="E24" s="442"/>
      <c r="F24" s="442"/>
      <c r="G24" s="442"/>
      <c r="H24" s="442"/>
      <c r="I24" s="442"/>
      <c r="J24" s="442"/>
      <c r="K24" s="442"/>
      <c r="L24" s="442"/>
      <c r="M24" s="442"/>
    </row>
    <row r="25" spans="1:23" hidden="1" x14ac:dyDescent="0.25">
      <c r="A25" s="34"/>
      <c r="B25" s="442"/>
      <c r="C25" s="442"/>
      <c r="D25" s="442"/>
      <c r="E25" s="442"/>
      <c r="F25" s="442"/>
      <c r="G25" s="442"/>
      <c r="H25" s="442"/>
      <c r="I25" s="442"/>
      <c r="J25" s="442"/>
      <c r="K25" s="442"/>
      <c r="L25" s="442"/>
      <c r="M25" s="442"/>
    </row>
    <row r="26" spans="1:23" ht="24" hidden="1" customHeight="1" x14ac:dyDescent="0.25">
      <c r="A26" s="35"/>
      <c r="B26" s="443"/>
      <c r="C26" s="443"/>
      <c r="D26" s="443"/>
      <c r="E26" s="443"/>
      <c r="F26" s="443"/>
      <c r="G26" s="443"/>
      <c r="H26" s="443"/>
      <c r="I26" s="443"/>
      <c r="J26" s="443"/>
      <c r="K26" s="443"/>
      <c r="L26" s="443"/>
      <c r="M26" s="443"/>
    </row>
    <row r="27" spans="1:23" hidden="1" x14ac:dyDescent="0.25"/>
    <row r="28" spans="1:23" x14ac:dyDescent="0.25">
      <c r="B28" s="26" t="s">
        <v>214</v>
      </c>
    </row>
    <row r="29" spans="1:23" x14ac:dyDescent="0.25">
      <c r="B29" s="26" t="s">
        <v>436</v>
      </c>
    </row>
    <row r="31" spans="1:23" ht="14.4" customHeight="1" x14ac:dyDescent="0.25">
      <c r="B31" s="440" t="s">
        <v>437</v>
      </c>
      <c r="C31" s="440"/>
      <c r="D31" s="440"/>
      <c r="E31" s="437" t="s">
        <v>315</v>
      </c>
      <c r="F31" s="437"/>
      <c r="G31" s="437"/>
      <c r="H31" s="437"/>
      <c r="I31" s="437"/>
      <c r="J31" s="437"/>
      <c r="M31" s="28"/>
      <c r="N31" s="28"/>
      <c r="O31" s="28"/>
      <c r="P31" s="28"/>
      <c r="Q31" s="28"/>
      <c r="R31" s="28"/>
      <c r="S31" s="28"/>
      <c r="T31" s="28"/>
      <c r="U31" s="28"/>
      <c r="V31" s="28"/>
      <c r="W31" s="28"/>
    </row>
    <row r="32" spans="1:23" ht="18" customHeight="1" x14ac:dyDescent="0.25">
      <c r="A32" s="30"/>
      <c r="B32" s="440" t="s">
        <v>438</v>
      </c>
      <c r="C32" s="440"/>
      <c r="D32" s="440"/>
      <c r="E32" s="440"/>
      <c r="F32" s="440"/>
      <c r="G32" s="440"/>
      <c r="H32" s="440"/>
      <c r="I32" s="440"/>
      <c r="J32" s="440"/>
      <c r="K32" s="440"/>
      <c r="L32" s="440"/>
      <c r="M32" s="440"/>
      <c r="N32" s="440"/>
      <c r="O32" s="440"/>
    </row>
    <row r="33" spans="1:16" hidden="1" x14ac:dyDescent="0.25"/>
    <row r="34" spans="1:16" ht="27" customHeight="1" x14ac:dyDescent="0.25">
      <c r="B34" s="437" t="s">
        <v>219</v>
      </c>
      <c r="C34" s="437"/>
      <c r="D34" s="437"/>
      <c r="E34" s="437"/>
      <c r="F34" s="437"/>
      <c r="G34" s="437"/>
      <c r="H34" s="437"/>
      <c r="I34" s="437"/>
      <c r="J34" s="437"/>
      <c r="K34" s="437"/>
      <c r="L34" s="437"/>
      <c r="M34" s="437"/>
      <c r="N34" s="437"/>
      <c r="O34" s="437"/>
      <c r="P34" s="437"/>
    </row>
    <row r="35" spans="1:16" ht="22.95" customHeight="1" x14ac:dyDescent="0.25">
      <c r="B35" s="25" t="s">
        <v>355</v>
      </c>
      <c r="C35" s="25"/>
      <c r="D35" s="27">
        <v>7.5600000000000001E-2</v>
      </c>
      <c r="G35" s="26" t="s">
        <v>594</v>
      </c>
      <c r="I35" s="347">
        <v>4.9683000000000002</v>
      </c>
    </row>
    <row r="36" spans="1:16" ht="19.95" customHeight="1" x14ac:dyDescent="0.25">
      <c r="B36" s="436" t="s">
        <v>592</v>
      </c>
      <c r="C36" s="437"/>
      <c r="D36" s="437"/>
      <c r="E36" s="437"/>
      <c r="F36" s="437"/>
      <c r="G36" s="437"/>
      <c r="H36" s="437"/>
      <c r="I36" s="437"/>
      <c r="J36" s="437"/>
      <c r="K36" s="437"/>
      <c r="L36" s="437"/>
      <c r="M36" s="437"/>
      <c r="N36" s="437"/>
      <c r="O36" s="437"/>
      <c r="P36" s="437"/>
    </row>
    <row r="37" spans="1:16" ht="37.200000000000003" customHeight="1" x14ac:dyDescent="0.25">
      <c r="B37" s="436" t="s">
        <v>595</v>
      </c>
      <c r="C37" s="436"/>
      <c r="D37" s="436"/>
      <c r="E37" s="436"/>
      <c r="F37" s="436"/>
      <c r="G37" s="436"/>
      <c r="H37" s="436"/>
      <c r="I37" s="436"/>
      <c r="J37" s="436"/>
      <c r="K37" s="436"/>
      <c r="L37" s="436"/>
      <c r="M37" s="436"/>
      <c r="N37" s="436"/>
      <c r="O37" s="436"/>
      <c r="P37" s="436"/>
    </row>
    <row r="38" spans="1:16" ht="18.600000000000001" customHeight="1" x14ac:dyDescent="0.25">
      <c r="B38" s="333" t="s">
        <v>587</v>
      </c>
      <c r="C38" s="29"/>
      <c r="D38" s="29"/>
      <c r="E38" s="29"/>
      <c r="F38" s="29"/>
      <c r="G38" s="29"/>
      <c r="H38" s="29"/>
      <c r="I38" s="29"/>
      <c r="J38" s="29"/>
      <c r="K38" s="29"/>
      <c r="L38" s="29"/>
      <c r="M38" s="29"/>
      <c r="N38" s="29"/>
      <c r="O38" s="29"/>
      <c r="P38" s="29"/>
    </row>
    <row r="39" spans="1:16" ht="13.2" customHeight="1" x14ac:dyDescent="0.25">
      <c r="B39" s="333" t="s">
        <v>588</v>
      </c>
      <c r="C39" s="29"/>
      <c r="D39" s="29"/>
      <c r="E39" s="29"/>
      <c r="F39" s="29"/>
      <c r="G39" s="29"/>
      <c r="H39" s="29"/>
      <c r="I39" s="29"/>
      <c r="J39" s="29"/>
      <c r="K39" s="29"/>
      <c r="L39" s="29"/>
      <c r="M39" s="29"/>
      <c r="N39" s="29"/>
      <c r="O39" s="29"/>
      <c r="P39" s="29"/>
    </row>
    <row r="40" spans="1:16" ht="22.2" customHeight="1" x14ac:dyDescent="0.25">
      <c r="B40" s="435"/>
      <c r="C40" s="435"/>
      <c r="D40" s="435"/>
      <c r="E40" s="435"/>
      <c r="F40" s="435"/>
      <c r="G40" s="435"/>
      <c r="H40" s="435"/>
      <c r="I40" s="435"/>
      <c r="J40" s="435"/>
      <c r="K40" s="435"/>
      <c r="L40" s="435"/>
      <c r="M40" s="435"/>
      <c r="N40" s="435"/>
      <c r="O40" s="435"/>
      <c r="P40" s="435"/>
    </row>
    <row r="41" spans="1:16" ht="13.2" hidden="1" customHeight="1" x14ac:dyDescent="0.25">
      <c r="B41" s="333"/>
      <c r="C41" s="29"/>
      <c r="D41" s="29"/>
      <c r="E41" s="29"/>
      <c r="F41" s="29"/>
      <c r="G41" s="29"/>
      <c r="H41" s="29"/>
      <c r="I41" s="29"/>
      <c r="J41" s="29"/>
      <c r="K41" s="29"/>
      <c r="L41" s="29"/>
      <c r="M41" s="29"/>
      <c r="N41" s="29"/>
      <c r="O41" s="29"/>
      <c r="P41" s="29"/>
    </row>
    <row r="42" spans="1:16" ht="22.95" customHeight="1" x14ac:dyDescent="0.25">
      <c r="B42" s="440" t="s">
        <v>589</v>
      </c>
      <c r="C42" s="440"/>
      <c r="D42" s="437" t="s">
        <v>590</v>
      </c>
      <c r="E42" s="437"/>
      <c r="F42" s="437"/>
      <c r="G42" s="437"/>
      <c r="H42" s="437"/>
      <c r="I42" s="437"/>
      <c r="J42" s="437"/>
      <c r="K42" s="437"/>
      <c r="L42" s="437"/>
      <c r="M42" s="437"/>
      <c r="N42" s="437"/>
      <c r="O42" s="437"/>
      <c r="P42" s="29"/>
    </row>
    <row r="43" spans="1:16" ht="12.6" customHeight="1" x14ac:dyDescent="0.25">
      <c r="A43" s="30"/>
      <c r="B43" s="440" t="s">
        <v>585</v>
      </c>
      <c r="C43" s="440"/>
      <c r="D43" s="440"/>
      <c r="E43" s="440"/>
      <c r="F43" s="440"/>
      <c r="G43" s="440"/>
      <c r="H43" s="440"/>
      <c r="I43" s="440"/>
      <c r="J43" s="440"/>
      <c r="K43" s="440"/>
      <c r="L43" s="440"/>
      <c r="M43" s="440"/>
      <c r="N43" s="440"/>
      <c r="O43" s="440"/>
    </row>
    <row r="44" spans="1:16" ht="25.95" customHeight="1" x14ac:dyDescent="0.25">
      <c r="B44" s="441" t="s">
        <v>688</v>
      </c>
      <c r="C44" s="441"/>
      <c r="D44" s="441"/>
      <c r="E44" s="441"/>
      <c r="F44" s="441"/>
      <c r="G44" s="441"/>
      <c r="H44" s="441"/>
      <c r="I44" s="441"/>
      <c r="J44" s="441"/>
      <c r="K44" s="441"/>
      <c r="L44" s="441"/>
      <c r="M44" s="441"/>
      <c r="N44" s="441"/>
      <c r="O44" s="441"/>
    </row>
    <row r="45" spans="1:16" ht="11.4" customHeight="1" x14ac:dyDescent="0.25"/>
    <row r="46" spans="1:16" ht="12.6" customHeight="1" x14ac:dyDescent="0.25">
      <c r="A46" s="30"/>
      <c r="B46" s="440" t="s">
        <v>439</v>
      </c>
      <c r="C46" s="440"/>
      <c r="D46" s="440"/>
      <c r="E46" s="440"/>
      <c r="F46" s="440"/>
      <c r="G46" s="440"/>
      <c r="H46" s="440"/>
      <c r="I46" s="440"/>
      <c r="J46" s="440"/>
      <c r="K46" s="440"/>
      <c r="L46" s="440"/>
      <c r="M46" s="440"/>
      <c r="N46" s="440"/>
      <c r="O46" s="440"/>
    </row>
    <row r="47" spans="1:16" ht="12.6" customHeight="1" x14ac:dyDescent="0.25">
      <c r="A47" s="30"/>
      <c r="B47" s="90"/>
      <c r="C47" s="90"/>
      <c r="D47" s="90"/>
      <c r="E47" s="90"/>
      <c r="F47" s="90"/>
      <c r="G47" s="90"/>
      <c r="H47" s="90"/>
      <c r="I47" s="90"/>
      <c r="J47" s="90"/>
      <c r="K47" s="90"/>
      <c r="L47" s="90"/>
      <c r="M47" s="90"/>
      <c r="N47" s="90"/>
      <c r="O47" s="90"/>
    </row>
    <row r="48" spans="1:16" ht="27.6" customHeight="1" x14ac:dyDescent="0.25">
      <c r="B48" s="438" t="s">
        <v>320</v>
      </c>
      <c r="C48" s="438"/>
      <c r="D48" s="438"/>
      <c r="E48" s="438"/>
      <c r="F48" s="438"/>
      <c r="G48" s="438"/>
      <c r="H48" s="438"/>
      <c r="I48" s="438"/>
      <c r="J48" s="438"/>
      <c r="K48" s="438"/>
      <c r="L48" s="438"/>
      <c r="M48" s="438"/>
      <c r="N48" s="438"/>
      <c r="O48" s="438"/>
      <c r="P48" s="438"/>
    </row>
    <row r="49" spans="2:10" x14ac:dyDescent="0.25">
      <c r="B49" s="31" t="s">
        <v>321</v>
      </c>
    </row>
    <row r="50" spans="2:10" x14ac:dyDescent="0.25">
      <c r="B50" s="26" t="s">
        <v>322</v>
      </c>
    </row>
    <row r="51" spans="2:10" x14ac:dyDescent="0.25">
      <c r="B51" s="26" t="s">
        <v>440</v>
      </c>
    </row>
    <row r="52" spans="2:10" x14ac:dyDescent="0.25">
      <c r="B52" s="26" t="s">
        <v>323</v>
      </c>
    </row>
    <row r="53" spans="2:10" x14ac:dyDescent="0.25">
      <c r="B53" s="26" t="s">
        <v>324</v>
      </c>
    </row>
    <row r="54" spans="2:10" x14ac:dyDescent="0.25">
      <c r="B54" s="26" t="s">
        <v>325</v>
      </c>
    </row>
    <row r="55" spans="2:10" x14ac:dyDescent="0.25">
      <c r="B55" s="26" t="s">
        <v>326</v>
      </c>
    </row>
    <row r="56" spans="2:10" x14ac:dyDescent="0.25">
      <c r="B56" s="26" t="s">
        <v>327</v>
      </c>
    </row>
    <row r="57" spans="2:10" x14ac:dyDescent="0.25">
      <c r="B57" s="26" t="s">
        <v>328</v>
      </c>
    </row>
    <row r="58" spans="2:10" x14ac:dyDescent="0.25">
      <c r="B58" s="26" t="s">
        <v>329</v>
      </c>
    </row>
    <row r="59" spans="2:10" x14ac:dyDescent="0.25">
      <c r="B59" s="26" t="s">
        <v>330</v>
      </c>
    </row>
    <row r="60" spans="2:10" x14ac:dyDescent="0.25">
      <c r="B60" s="26" t="s">
        <v>331</v>
      </c>
    </row>
    <row r="61" spans="2:10" x14ac:dyDescent="0.25">
      <c r="B61" s="26" t="s">
        <v>441</v>
      </c>
      <c r="C61" s="250"/>
      <c r="D61" s="250"/>
      <c r="E61" s="250"/>
      <c r="F61" s="250"/>
      <c r="G61" s="250"/>
      <c r="H61" s="250"/>
      <c r="I61" s="250"/>
      <c r="J61" s="250"/>
    </row>
    <row r="62" spans="2:10" x14ac:dyDescent="0.25">
      <c r="B62" s="26" t="s">
        <v>597</v>
      </c>
      <c r="C62" s="250"/>
      <c r="D62" s="250"/>
      <c r="E62" s="250"/>
      <c r="F62" s="250"/>
      <c r="G62" s="250"/>
      <c r="H62" s="250"/>
      <c r="I62" s="250"/>
      <c r="J62" s="250"/>
    </row>
    <row r="63" spans="2:10" x14ac:dyDescent="0.25">
      <c r="B63" s="26" t="s">
        <v>332</v>
      </c>
    </row>
    <row r="64" spans="2:10" x14ac:dyDescent="0.25">
      <c r="B64" s="26" t="s">
        <v>333</v>
      </c>
    </row>
    <row r="65" spans="2:16" ht="7.95" customHeight="1" x14ac:dyDescent="0.25"/>
    <row r="66" spans="2:16" ht="28.2" customHeight="1" x14ac:dyDescent="0.25">
      <c r="B66" s="438" t="s">
        <v>334</v>
      </c>
      <c r="C66" s="438"/>
      <c r="D66" s="438"/>
      <c r="E66" s="438"/>
      <c r="F66" s="438"/>
      <c r="G66" s="438"/>
      <c r="H66" s="438"/>
      <c r="I66" s="438"/>
      <c r="J66" s="438"/>
      <c r="K66" s="438"/>
      <c r="L66" s="438"/>
      <c r="M66" s="438"/>
      <c r="N66" s="438"/>
      <c r="O66" s="438"/>
      <c r="P66" s="438"/>
    </row>
    <row r="67" spans="2:16" x14ac:dyDescent="0.25">
      <c r="B67" s="31" t="s">
        <v>335</v>
      </c>
    </row>
    <row r="68" spans="2:16" x14ac:dyDescent="0.25">
      <c r="B68" s="26" t="s">
        <v>336</v>
      </c>
    </row>
    <row r="69" spans="2:16" x14ac:dyDescent="0.25">
      <c r="B69" s="26" t="s">
        <v>337</v>
      </c>
    </row>
    <row r="70" spans="2:16" x14ac:dyDescent="0.25">
      <c r="B70" s="26" t="s">
        <v>338</v>
      </c>
    </row>
    <row r="71" spans="2:16" x14ac:dyDescent="0.25">
      <c r="B71" s="26" t="s">
        <v>339</v>
      </c>
    </row>
    <row r="72" spans="2:16" x14ac:dyDescent="0.25">
      <c r="B72" s="26" t="s">
        <v>340</v>
      </c>
    </row>
    <row r="73" spans="2:16" x14ac:dyDescent="0.25">
      <c r="B73" s="26" t="s">
        <v>341</v>
      </c>
    </row>
    <row r="74" spans="2:16" x14ac:dyDescent="0.25">
      <c r="B74" s="26" t="s">
        <v>342</v>
      </c>
    </row>
    <row r="75" spans="2:16" x14ac:dyDescent="0.25">
      <c r="B75" s="26" t="s">
        <v>574</v>
      </c>
    </row>
    <row r="76" spans="2:16" hidden="1" x14ac:dyDescent="0.25"/>
    <row r="77" spans="2:16" hidden="1" x14ac:dyDescent="0.25"/>
    <row r="78" spans="2:16" hidden="1" x14ac:dyDescent="0.25"/>
    <row r="79" spans="2:16" hidden="1" x14ac:dyDescent="0.25"/>
    <row r="80" spans="2:16"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sheetData>
  <sheetProtection algorithmName="SHA-512" hashValue="PSUaNKjtwy2nI4CdqfvTRpLhajKhX2+/iYAt8gVwGv1uH4tWVh5VfCP7H63FcGjXa2RAvBgaC/cSkLp8PbLWjw==" saltValue="H3uJ+wgcZGVkoT85ycX3lw==" spinCount="100000" sheet="1" objects="1" scenarios="1"/>
  <mergeCells count="28">
    <mergeCell ref="B37:P37"/>
    <mergeCell ref="B31:D31"/>
    <mergeCell ref="E31:J31"/>
    <mergeCell ref="B5:N5"/>
    <mergeCell ref="B8:O8"/>
    <mergeCell ref="G10:O10"/>
    <mergeCell ref="G12:O12"/>
    <mergeCell ref="B9:N9"/>
    <mergeCell ref="B7:O7"/>
    <mergeCell ref="B12:E12"/>
    <mergeCell ref="G11:P11"/>
    <mergeCell ref="B11:E11"/>
    <mergeCell ref="B40:P40"/>
    <mergeCell ref="B36:P36"/>
    <mergeCell ref="B48:P48"/>
    <mergeCell ref="B66:P66"/>
    <mergeCell ref="G13:P13"/>
    <mergeCell ref="B46:O46"/>
    <mergeCell ref="B43:O43"/>
    <mergeCell ref="B44:O44"/>
    <mergeCell ref="B34:P34"/>
    <mergeCell ref="B42:C42"/>
    <mergeCell ref="D42:O42"/>
    <mergeCell ref="B32:O32"/>
    <mergeCell ref="B24:M24"/>
    <mergeCell ref="B25:M25"/>
    <mergeCell ref="B26:M26"/>
    <mergeCell ref="G23:P23"/>
  </mergeCells>
  <hyperlinks>
    <hyperlink ref="B36" r:id="rId1" xr:uid="{3283F0CA-1077-4B91-A7A1-09B920D6A429}"/>
    <hyperlink ref="B37" r:id="rId2" xr:uid="{8F2E16D1-14AF-4FDA-B1A8-C925A29F1B37}"/>
  </hyperlinks>
  <pageMargins left="0.25" right="0" top="0.25" bottom="0.25" header="0.05" footer="0.3"/>
  <pageSetup paperSize="9" orientation="landscap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D965-DD36-4CED-BE83-8F8F978CA708}">
  <dimension ref="A1:B135"/>
  <sheetViews>
    <sheetView topLeftCell="A22" workbookViewId="0">
      <selection activeCell="B9" sqref="B9"/>
    </sheetView>
  </sheetViews>
  <sheetFormatPr defaultColWidth="35.44140625" defaultRowHeight="13.8" x14ac:dyDescent="0.3"/>
  <cols>
    <col min="1" max="1" width="41.6640625" style="254" customWidth="1"/>
    <col min="2" max="2" width="51.33203125" style="254" customWidth="1"/>
    <col min="3" max="16384" width="35.44140625" style="254"/>
  </cols>
  <sheetData>
    <row r="1" spans="1:2" x14ac:dyDescent="0.3">
      <c r="A1" s="254" t="s">
        <v>443</v>
      </c>
      <c r="B1" s="254" t="s">
        <v>444</v>
      </c>
    </row>
    <row r="2" spans="1:2" x14ac:dyDescent="0.3">
      <c r="A2" s="254" t="s">
        <v>302</v>
      </c>
      <c r="B2" s="254" t="s">
        <v>445</v>
      </c>
    </row>
    <row r="3" spans="1:2" x14ac:dyDescent="0.3">
      <c r="A3" s="254" t="s">
        <v>302</v>
      </c>
      <c r="B3" s="254" t="s">
        <v>446</v>
      </c>
    </row>
    <row r="4" spans="1:2" x14ac:dyDescent="0.3">
      <c r="A4" s="254" t="s">
        <v>274</v>
      </c>
      <c r="B4" s="254" t="s">
        <v>275</v>
      </c>
    </row>
    <row r="5" spans="1:2" ht="41.4" x14ac:dyDescent="0.3">
      <c r="A5" s="254" t="s">
        <v>274</v>
      </c>
      <c r="B5" s="254" t="s">
        <v>447</v>
      </c>
    </row>
    <row r="6" spans="1:2" ht="27.6" x14ac:dyDescent="0.3">
      <c r="A6" s="254" t="s">
        <v>274</v>
      </c>
      <c r="B6" s="254" t="s">
        <v>448</v>
      </c>
    </row>
    <row r="7" spans="1:2" ht="27.6" x14ac:dyDescent="0.3">
      <c r="A7" s="254" t="s">
        <v>274</v>
      </c>
      <c r="B7" s="254" t="s">
        <v>449</v>
      </c>
    </row>
    <row r="8" spans="1:2" x14ac:dyDescent="0.3">
      <c r="A8" s="254" t="s">
        <v>303</v>
      </c>
      <c r="B8" s="254" t="s">
        <v>450</v>
      </c>
    </row>
    <row r="9" spans="1:2" ht="41.4" x14ac:dyDescent="0.3">
      <c r="A9" s="254" t="s">
        <v>451</v>
      </c>
      <c r="B9" s="254" t="s">
        <v>452</v>
      </c>
    </row>
    <row r="10" spans="1:2" x14ac:dyDescent="0.3">
      <c r="A10" s="254" t="s">
        <v>453</v>
      </c>
      <c r="B10" s="254" t="s">
        <v>454</v>
      </c>
    </row>
    <row r="11" spans="1:2" x14ac:dyDescent="0.3">
      <c r="A11" s="254" t="s">
        <v>455</v>
      </c>
      <c r="B11" s="254" t="s">
        <v>456</v>
      </c>
    </row>
    <row r="12" spans="1:2" ht="41.4" x14ac:dyDescent="0.3">
      <c r="A12" s="254" t="s">
        <v>292</v>
      </c>
      <c r="B12" s="254" t="s">
        <v>457</v>
      </c>
    </row>
    <row r="13" spans="1:2" ht="41.4" x14ac:dyDescent="0.3">
      <c r="A13" s="254" t="s">
        <v>292</v>
      </c>
      <c r="B13" s="254" t="s">
        <v>357</v>
      </c>
    </row>
    <row r="14" spans="1:2" ht="27.6" x14ac:dyDescent="0.3">
      <c r="A14" s="254" t="s">
        <v>292</v>
      </c>
      <c r="B14" s="254" t="s">
        <v>458</v>
      </c>
    </row>
    <row r="15" spans="1:2" ht="27.6" x14ac:dyDescent="0.3">
      <c r="A15" s="254" t="s">
        <v>292</v>
      </c>
      <c r="B15" s="254" t="s">
        <v>459</v>
      </c>
    </row>
    <row r="16" spans="1:2" ht="27.6" x14ac:dyDescent="0.3">
      <c r="A16" s="254" t="s">
        <v>292</v>
      </c>
      <c r="B16" s="254" t="s">
        <v>460</v>
      </c>
    </row>
    <row r="17" spans="1:2" x14ac:dyDescent="0.3">
      <c r="A17" s="254" t="s">
        <v>292</v>
      </c>
      <c r="B17" s="254" t="s">
        <v>461</v>
      </c>
    </row>
    <row r="18" spans="1:2" ht="41.4" x14ac:dyDescent="0.3">
      <c r="A18" s="254" t="s">
        <v>292</v>
      </c>
      <c r="B18" s="254" t="s">
        <v>462</v>
      </c>
    </row>
    <row r="19" spans="1:2" ht="27.6" x14ac:dyDescent="0.3">
      <c r="A19" s="254" t="s">
        <v>292</v>
      </c>
      <c r="B19" s="254" t="s">
        <v>463</v>
      </c>
    </row>
    <row r="20" spans="1:2" ht="27.6" x14ac:dyDescent="0.3">
      <c r="A20" s="254" t="s">
        <v>292</v>
      </c>
      <c r="B20" s="254" t="s">
        <v>464</v>
      </c>
    </row>
    <row r="21" spans="1:2" ht="41.4" x14ac:dyDescent="0.3">
      <c r="A21" s="254" t="s">
        <v>292</v>
      </c>
      <c r="B21" s="254" t="s">
        <v>465</v>
      </c>
    </row>
    <row r="22" spans="1:2" ht="27.6" x14ac:dyDescent="0.3">
      <c r="A22" s="254" t="s">
        <v>293</v>
      </c>
      <c r="B22" s="254" t="s">
        <v>358</v>
      </c>
    </row>
    <row r="23" spans="1:2" x14ac:dyDescent="0.3">
      <c r="A23" s="254" t="s">
        <v>279</v>
      </c>
      <c r="B23" s="254" t="s">
        <v>359</v>
      </c>
    </row>
    <row r="24" spans="1:2" x14ac:dyDescent="0.3">
      <c r="A24" s="254" t="s">
        <v>279</v>
      </c>
      <c r="B24" s="254" t="s">
        <v>402</v>
      </c>
    </row>
    <row r="25" spans="1:2" x14ac:dyDescent="0.3">
      <c r="A25" s="254" t="s">
        <v>279</v>
      </c>
      <c r="B25" s="254" t="s">
        <v>466</v>
      </c>
    </row>
    <row r="26" spans="1:2" x14ac:dyDescent="0.3">
      <c r="A26" s="254" t="s">
        <v>304</v>
      </c>
      <c r="B26" s="254" t="s">
        <v>467</v>
      </c>
    </row>
    <row r="27" spans="1:2" ht="27.6" x14ac:dyDescent="0.3">
      <c r="A27" s="254" t="s">
        <v>240</v>
      </c>
      <c r="B27" s="254" t="s">
        <v>468</v>
      </c>
    </row>
    <row r="28" spans="1:2" x14ac:dyDescent="0.3">
      <c r="A28" s="254" t="s">
        <v>240</v>
      </c>
      <c r="B28" s="254" t="s">
        <v>469</v>
      </c>
    </row>
    <row r="29" spans="1:2" ht="27.6" x14ac:dyDescent="0.3">
      <c r="A29" s="254" t="s">
        <v>240</v>
      </c>
      <c r="B29" s="254" t="s">
        <v>470</v>
      </c>
    </row>
    <row r="30" spans="1:2" x14ac:dyDescent="0.3">
      <c r="A30" s="254" t="s">
        <v>240</v>
      </c>
      <c r="B30" s="254" t="s">
        <v>471</v>
      </c>
    </row>
    <row r="31" spans="1:2" x14ac:dyDescent="0.3">
      <c r="A31" s="254" t="s">
        <v>240</v>
      </c>
      <c r="B31" s="254" t="s">
        <v>472</v>
      </c>
    </row>
    <row r="32" spans="1:2" x14ac:dyDescent="0.3">
      <c r="A32" s="254" t="s">
        <v>240</v>
      </c>
      <c r="B32" s="254" t="s">
        <v>473</v>
      </c>
    </row>
    <row r="33" spans="1:2" ht="41.4" x14ac:dyDescent="0.3">
      <c r="A33" s="254" t="s">
        <v>240</v>
      </c>
      <c r="B33" s="254" t="s">
        <v>474</v>
      </c>
    </row>
    <row r="34" spans="1:2" x14ac:dyDescent="0.3">
      <c r="A34" s="254" t="s">
        <v>240</v>
      </c>
      <c r="B34" s="254" t="s">
        <v>475</v>
      </c>
    </row>
    <row r="35" spans="1:2" x14ac:dyDescent="0.3">
      <c r="A35" s="254" t="s">
        <v>240</v>
      </c>
      <c r="B35" s="254" t="s">
        <v>476</v>
      </c>
    </row>
    <row r="36" spans="1:2" ht="27.6" x14ac:dyDescent="0.3">
      <c r="A36" s="254" t="s">
        <v>240</v>
      </c>
      <c r="B36" s="254" t="s">
        <v>477</v>
      </c>
    </row>
    <row r="37" spans="1:2" ht="27.6" x14ac:dyDescent="0.3">
      <c r="A37" s="254" t="s">
        <v>240</v>
      </c>
      <c r="B37" s="254" t="s">
        <v>478</v>
      </c>
    </row>
    <row r="38" spans="1:2" x14ac:dyDescent="0.3">
      <c r="A38" s="254" t="s">
        <v>240</v>
      </c>
      <c r="B38" s="254" t="s">
        <v>479</v>
      </c>
    </row>
    <row r="39" spans="1:2" ht="27.6" x14ac:dyDescent="0.3">
      <c r="A39" s="254" t="s">
        <v>240</v>
      </c>
      <c r="B39" s="254" t="s">
        <v>480</v>
      </c>
    </row>
    <row r="40" spans="1:2" x14ac:dyDescent="0.3">
      <c r="A40" s="254" t="s">
        <v>240</v>
      </c>
      <c r="B40" s="254" t="s">
        <v>481</v>
      </c>
    </row>
    <row r="41" spans="1:2" ht="27.6" x14ac:dyDescent="0.3">
      <c r="A41" s="254" t="s">
        <v>240</v>
      </c>
      <c r="B41" s="254" t="s">
        <v>482</v>
      </c>
    </row>
    <row r="42" spans="1:2" ht="27.6" x14ac:dyDescent="0.3">
      <c r="A42" s="254" t="s">
        <v>240</v>
      </c>
      <c r="B42" s="254" t="s">
        <v>483</v>
      </c>
    </row>
    <row r="43" spans="1:2" x14ac:dyDescent="0.3">
      <c r="A43" s="254" t="s">
        <v>240</v>
      </c>
      <c r="B43" s="254" t="s">
        <v>484</v>
      </c>
    </row>
    <row r="44" spans="1:2" ht="27.6" x14ac:dyDescent="0.3">
      <c r="A44" s="254" t="s">
        <v>240</v>
      </c>
      <c r="B44" s="254" t="s">
        <v>485</v>
      </c>
    </row>
    <row r="45" spans="1:2" ht="27.6" x14ac:dyDescent="0.3">
      <c r="A45" s="254" t="s">
        <v>240</v>
      </c>
      <c r="B45" s="254" t="s">
        <v>486</v>
      </c>
    </row>
    <row r="46" spans="1:2" ht="27.6" x14ac:dyDescent="0.3">
      <c r="A46" s="254" t="s">
        <v>240</v>
      </c>
      <c r="B46" s="254" t="s">
        <v>487</v>
      </c>
    </row>
    <row r="47" spans="1:2" ht="27.6" x14ac:dyDescent="0.3">
      <c r="A47" s="254" t="s">
        <v>240</v>
      </c>
      <c r="B47" s="254" t="s">
        <v>488</v>
      </c>
    </row>
    <row r="48" spans="1:2" x14ac:dyDescent="0.3">
      <c r="A48" s="254" t="s">
        <v>489</v>
      </c>
      <c r="B48" s="254" t="s">
        <v>490</v>
      </c>
    </row>
    <row r="49" spans="1:2" x14ac:dyDescent="0.3">
      <c r="A49" s="254" t="s">
        <v>491</v>
      </c>
      <c r="B49" s="254" t="s">
        <v>492</v>
      </c>
    </row>
    <row r="50" spans="1:2" x14ac:dyDescent="0.3">
      <c r="A50" s="254" t="s">
        <v>491</v>
      </c>
      <c r="B50" s="254" t="s">
        <v>493</v>
      </c>
    </row>
    <row r="51" spans="1:2" x14ac:dyDescent="0.3">
      <c r="A51" s="254" t="s">
        <v>242</v>
      </c>
      <c r="B51" s="254" t="s">
        <v>360</v>
      </c>
    </row>
    <row r="52" spans="1:2" ht="27.6" x14ac:dyDescent="0.3">
      <c r="A52" s="254" t="s">
        <v>242</v>
      </c>
      <c r="B52" s="254" t="s">
        <v>361</v>
      </c>
    </row>
    <row r="53" spans="1:2" x14ac:dyDescent="0.3">
      <c r="A53" s="254" t="s">
        <v>242</v>
      </c>
      <c r="B53" s="254" t="s">
        <v>494</v>
      </c>
    </row>
    <row r="54" spans="1:2" ht="27.6" x14ac:dyDescent="0.3">
      <c r="A54" s="254" t="s">
        <v>242</v>
      </c>
      <c r="B54" s="254" t="s">
        <v>495</v>
      </c>
    </row>
    <row r="55" spans="1:2" x14ac:dyDescent="0.3">
      <c r="A55" s="254" t="s">
        <v>242</v>
      </c>
      <c r="B55" s="254" t="s">
        <v>496</v>
      </c>
    </row>
    <row r="56" spans="1:2" x14ac:dyDescent="0.3">
      <c r="A56" s="254" t="s">
        <v>242</v>
      </c>
      <c r="B56" s="254" t="s">
        <v>497</v>
      </c>
    </row>
    <row r="57" spans="1:2" ht="27.6" x14ac:dyDescent="0.3">
      <c r="A57" s="254" t="s">
        <v>242</v>
      </c>
      <c r="B57" s="254" t="s">
        <v>498</v>
      </c>
    </row>
    <row r="58" spans="1:2" ht="27.6" x14ac:dyDescent="0.3">
      <c r="A58" s="254" t="s">
        <v>242</v>
      </c>
      <c r="B58" s="254" t="s">
        <v>499</v>
      </c>
    </row>
    <row r="59" spans="1:2" x14ac:dyDescent="0.3">
      <c r="A59" s="254" t="s">
        <v>242</v>
      </c>
      <c r="B59" s="254" t="s">
        <v>500</v>
      </c>
    </row>
    <row r="60" spans="1:2" x14ac:dyDescent="0.3">
      <c r="A60" s="254" t="s">
        <v>242</v>
      </c>
      <c r="B60" s="254" t="s">
        <v>501</v>
      </c>
    </row>
    <row r="61" spans="1:2" x14ac:dyDescent="0.3">
      <c r="A61" s="254" t="s">
        <v>242</v>
      </c>
      <c r="B61" s="254" t="s">
        <v>502</v>
      </c>
    </row>
    <row r="62" spans="1:2" x14ac:dyDescent="0.3">
      <c r="A62" s="254" t="s">
        <v>242</v>
      </c>
      <c r="B62" s="254" t="s">
        <v>503</v>
      </c>
    </row>
    <row r="63" spans="1:2" x14ac:dyDescent="0.3">
      <c r="A63" s="254" t="s">
        <v>242</v>
      </c>
      <c r="B63" s="254" t="s">
        <v>504</v>
      </c>
    </row>
    <row r="64" spans="1:2" x14ac:dyDescent="0.3">
      <c r="A64" s="254" t="s">
        <v>242</v>
      </c>
      <c r="B64" s="254" t="s">
        <v>412</v>
      </c>
    </row>
    <row r="65" spans="1:2" x14ac:dyDescent="0.3">
      <c r="A65" s="254" t="s">
        <v>242</v>
      </c>
      <c r="B65" s="254" t="s">
        <v>505</v>
      </c>
    </row>
    <row r="66" spans="1:2" ht="27.6" x14ac:dyDescent="0.3">
      <c r="A66" s="254" t="s">
        <v>242</v>
      </c>
      <c r="B66" s="254" t="s">
        <v>506</v>
      </c>
    </row>
    <row r="67" spans="1:2" ht="27.6" x14ac:dyDescent="0.3">
      <c r="A67" s="254" t="s">
        <v>242</v>
      </c>
      <c r="B67" s="254" t="s">
        <v>507</v>
      </c>
    </row>
    <row r="68" spans="1:2" x14ac:dyDescent="0.3">
      <c r="A68" s="254" t="s">
        <v>247</v>
      </c>
      <c r="B68" s="254" t="s">
        <v>362</v>
      </c>
    </row>
    <row r="69" spans="1:2" x14ac:dyDescent="0.3">
      <c r="A69" s="254" t="s">
        <v>247</v>
      </c>
      <c r="B69" s="254" t="s">
        <v>508</v>
      </c>
    </row>
    <row r="70" spans="1:2" x14ac:dyDescent="0.3">
      <c r="A70" s="254" t="s">
        <v>247</v>
      </c>
      <c r="B70" s="254" t="s">
        <v>509</v>
      </c>
    </row>
    <row r="71" spans="1:2" ht="27.6" x14ac:dyDescent="0.3">
      <c r="A71" s="254" t="s">
        <v>247</v>
      </c>
      <c r="B71" s="254" t="s">
        <v>510</v>
      </c>
    </row>
    <row r="72" spans="1:2" x14ac:dyDescent="0.3">
      <c r="A72" s="254" t="s">
        <v>247</v>
      </c>
      <c r="B72" s="254" t="s">
        <v>363</v>
      </c>
    </row>
    <row r="73" spans="1:2" ht="27.6" x14ac:dyDescent="0.3">
      <c r="A73" s="254" t="s">
        <v>247</v>
      </c>
      <c r="B73" s="254" t="s">
        <v>511</v>
      </c>
    </row>
    <row r="74" spans="1:2" x14ac:dyDescent="0.3">
      <c r="A74" s="254" t="s">
        <v>247</v>
      </c>
      <c r="B74" s="254" t="s">
        <v>512</v>
      </c>
    </row>
    <row r="75" spans="1:2" x14ac:dyDescent="0.3">
      <c r="A75" s="254" t="s">
        <v>247</v>
      </c>
      <c r="B75" s="254" t="s">
        <v>513</v>
      </c>
    </row>
    <row r="76" spans="1:2" ht="27.6" x14ac:dyDescent="0.3">
      <c r="A76" s="254" t="s">
        <v>247</v>
      </c>
      <c r="B76" s="254" t="s">
        <v>364</v>
      </c>
    </row>
    <row r="77" spans="1:2" ht="27.6" x14ac:dyDescent="0.3">
      <c r="A77" s="254" t="s">
        <v>247</v>
      </c>
      <c r="B77" s="254" t="s">
        <v>514</v>
      </c>
    </row>
    <row r="78" spans="1:2" ht="27.6" x14ac:dyDescent="0.3">
      <c r="A78" s="254" t="s">
        <v>247</v>
      </c>
      <c r="B78" s="254" t="s">
        <v>365</v>
      </c>
    </row>
    <row r="79" spans="1:2" x14ac:dyDescent="0.3">
      <c r="A79" s="254" t="s">
        <v>247</v>
      </c>
      <c r="B79" s="254" t="s">
        <v>515</v>
      </c>
    </row>
    <row r="80" spans="1:2" x14ac:dyDescent="0.3">
      <c r="A80" s="254" t="s">
        <v>247</v>
      </c>
      <c r="B80" s="254" t="s">
        <v>516</v>
      </c>
    </row>
    <row r="81" spans="1:2" x14ac:dyDescent="0.3">
      <c r="A81" s="254" t="s">
        <v>247</v>
      </c>
      <c r="B81" s="254" t="s">
        <v>517</v>
      </c>
    </row>
    <row r="82" spans="1:2" x14ac:dyDescent="0.3">
      <c r="A82" s="254" t="s">
        <v>247</v>
      </c>
      <c r="B82" s="254" t="s">
        <v>518</v>
      </c>
    </row>
    <row r="83" spans="1:2" x14ac:dyDescent="0.3">
      <c r="A83" s="254" t="s">
        <v>247</v>
      </c>
      <c r="B83" s="254" t="s">
        <v>519</v>
      </c>
    </row>
    <row r="84" spans="1:2" ht="27.6" x14ac:dyDescent="0.3">
      <c r="A84" s="254" t="s">
        <v>247</v>
      </c>
      <c r="B84" s="254" t="s">
        <v>310</v>
      </c>
    </row>
    <row r="85" spans="1:2" x14ac:dyDescent="0.3">
      <c r="A85" s="254" t="s">
        <v>247</v>
      </c>
      <c r="B85" s="254" t="s">
        <v>307</v>
      </c>
    </row>
    <row r="86" spans="1:2" x14ac:dyDescent="0.3">
      <c r="A86" s="254" t="s">
        <v>247</v>
      </c>
      <c r="B86" s="254" t="s">
        <v>309</v>
      </c>
    </row>
    <row r="87" spans="1:2" x14ac:dyDescent="0.3">
      <c r="A87" s="254" t="s">
        <v>247</v>
      </c>
      <c r="B87" s="254" t="s">
        <v>520</v>
      </c>
    </row>
    <row r="88" spans="1:2" ht="27.6" x14ac:dyDescent="0.3">
      <c r="A88" s="254" t="s">
        <v>247</v>
      </c>
      <c r="B88" s="254" t="s">
        <v>521</v>
      </c>
    </row>
    <row r="89" spans="1:2" x14ac:dyDescent="0.3">
      <c r="A89" s="254" t="s">
        <v>247</v>
      </c>
      <c r="B89" s="254" t="s">
        <v>308</v>
      </c>
    </row>
    <row r="90" spans="1:2" x14ac:dyDescent="0.3">
      <c r="A90" s="254" t="s">
        <v>247</v>
      </c>
      <c r="B90" s="254" t="s">
        <v>522</v>
      </c>
    </row>
    <row r="91" spans="1:2" ht="27.6" x14ac:dyDescent="0.3">
      <c r="A91" s="254" t="s">
        <v>247</v>
      </c>
      <c r="B91" s="254" t="s">
        <v>523</v>
      </c>
    </row>
    <row r="92" spans="1:2" x14ac:dyDescent="0.3">
      <c r="A92" s="254" t="s">
        <v>247</v>
      </c>
      <c r="B92" s="254" t="s">
        <v>524</v>
      </c>
    </row>
    <row r="93" spans="1:2" x14ac:dyDescent="0.3">
      <c r="A93" s="254" t="s">
        <v>247</v>
      </c>
      <c r="B93" s="254" t="s">
        <v>525</v>
      </c>
    </row>
    <row r="94" spans="1:2" x14ac:dyDescent="0.3">
      <c r="A94" s="254" t="s">
        <v>247</v>
      </c>
      <c r="B94" s="254" t="s">
        <v>526</v>
      </c>
    </row>
    <row r="95" spans="1:2" x14ac:dyDescent="0.3">
      <c r="A95" s="254" t="s">
        <v>247</v>
      </c>
      <c r="B95" s="254" t="s">
        <v>527</v>
      </c>
    </row>
    <row r="96" spans="1:2" x14ac:dyDescent="0.3">
      <c r="A96" s="254" t="s">
        <v>247</v>
      </c>
      <c r="B96" s="254" t="s">
        <v>528</v>
      </c>
    </row>
    <row r="97" spans="1:2" ht="27.6" x14ac:dyDescent="0.3">
      <c r="A97" s="254" t="s">
        <v>247</v>
      </c>
      <c r="B97" s="254" t="s">
        <v>529</v>
      </c>
    </row>
    <row r="98" spans="1:2" ht="27.6" x14ac:dyDescent="0.3">
      <c r="A98" s="254" t="s">
        <v>247</v>
      </c>
      <c r="B98" s="254" t="s">
        <v>530</v>
      </c>
    </row>
    <row r="99" spans="1:2" x14ac:dyDescent="0.3">
      <c r="A99" s="254" t="s">
        <v>247</v>
      </c>
      <c r="B99" s="254" t="s">
        <v>531</v>
      </c>
    </row>
    <row r="100" spans="1:2" x14ac:dyDescent="0.3">
      <c r="A100" s="254" t="s">
        <v>247</v>
      </c>
      <c r="B100" s="254" t="s">
        <v>532</v>
      </c>
    </row>
    <row r="101" spans="1:2" x14ac:dyDescent="0.3">
      <c r="A101" s="254" t="s">
        <v>247</v>
      </c>
      <c r="B101" s="254" t="s">
        <v>533</v>
      </c>
    </row>
    <row r="102" spans="1:2" ht="27.6" x14ac:dyDescent="0.3">
      <c r="A102" s="254" t="s">
        <v>247</v>
      </c>
      <c r="B102" s="254" t="s">
        <v>534</v>
      </c>
    </row>
    <row r="103" spans="1:2" ht="27.6" x14ac:dyDescent="0.3">
      <c r="A103" s="254" t="s">
        <v>247</v>
      </c>
      <c r="B103" s="254" t="s">
        <v>535</v>
      </c>
    </row>
    <row r="104" spans="1:2" x14ac:dyDescent="0.3">
      <c r="A104" s="254" t="s">
        <v>247</v>
      </c>
      <c r="B104" s="254" t="s">
        <v>536</v>
      </c>
    </row>
    <row r="105" spans="1:2" ht="27.6" x14ac:dyDescent="0.3">
      <c r="A105" s="254" t="s">
        <v>247</v>
      </c>
      <c r="B105" s="254" t="s">
        <v>537</v>
      </c>
    </row>
    <row r="106" spans="1:2" ht="27.6" x14ac:dyDescent="0.3">
      <c r="A106" s="254" t="s">
        <v>247</v>
      </c>
      <c r="B106" s="254" t="s">
        <v>538</v>
      </c>
    </row>
    <row r="107" spans="1:2" x14ac:dyDescent="0.3">
      <c r="A107" s="254" t="s">
        <v>247</v>
      </c>
      <c r="B107" s="254" t="s">
        <v>539</v>
      </c>
    </row>
    <row r="108" spans="1:2" ht="27.6" x14ac:dyDescent="0.3">
      <c r="A108" s="254" t="s">
        <v>247</v>
      </c>
      <c r="B108" s="254" t="s">
        <v>540</v>
      </c>
    </row>
    <row r="109" spans="1:2" ht="27.6" x14ac:dyDescent="0.3">
      <c r="A109" s="254" t="s">
        <v>247</v>
      </c>
      <c r="B109" s="254" t="s">
        <v>541</v>
      </c>
    </row>
    <row r="110" spans="1:2" ht="27.6" x14ac:dyDescent="0.3">
      <c r="A110" s="254" t="s">
        <v>247</v>
      </c>
      <c r="B110" s="254" t="s">
        <v>542</v>
      </c>
    </row>
    <row r="111" spans="1:2" ht="27.6" x14ac:dyDescent="0.3">
      <c r="A111" s="254" t="s">
        <v>247</v>
      </c>
      <c r="B111" s="254" t="s">
        <v>543</v>
      </c>
    </row>
    <row r="112" spans="1:2" ht="27.6" x14ac:dyDescent="0.3">
      <c r="A112" s="254" t="s">
        <v>247</v>
      </c>
      <c r="B112" s="254" t="s">
        <v>544</v>
      </c>
    </row>
    <row r="113" spans="1:2" ht="27.6" x14ac:dyDescent="0.3">
      <c r="A113" s="254" t="s">
        <v>247</v>
      </c>
      <c r="B113" s="254" t="s">
        <v>545</v>
      </c>
    </row>
    <row r="114" spans="1:2" ht="27.6" x14ac:dyDescent="0.3">
      <c r="A114" s="254" t="s">
        <v>247</v>
      </c>
      <c r="B114" s="254" t="s">
        <v>546</v>
      </c>
    </row>
    <row r="115" spans="1:2" ht="27.6" x14ac:dyDescent="0.3">
      <c r="A115" s="254" t="s">
        <v>247</v>
      </c>
      <c r="B115" s="254" t="s">
        <v>547</v>
      </c>
    </row>
    <row r="116" spans="1:2" ht="41.4" x14ac:dyDescent="0.3">
      <c r="A116" s="254" t="s">
        <v>247</v>
      </c>
      <c r="B116" s="254" t="s">
        <v>548</v>
      </c>
    </row>
    <row r="117" spans="1:2" x14ac:dyDescent="0.3">
      <c r="A117" s="254" t="s">
        <v>247</v>
      </c>
      <c r="B117" s="254" t="s">
        <v>549</v>
      </c>
    </row>
    <row r="118" spans="1:2" ht="27.6" x14ac:dyDescent="0.3">
      <c r="A118" s="254" t="s">
        <v>247</v>
      </c>
      <c r="B118" s="254" t="s">
        <v>550</v>
      </c>
    </row>
    <row r="119" spans="1:2" ht="27.6" x14ac:dyDescent="0.3">
      <c r="A119" s="254" t="s">
        <v>247</v>
      </c>
      <c r="B119" s="254" t="s">
        <v>551</v>
      </c>
    </row>
    <row r="120" spans="1:2" x14ac:dyDescent="0.3">
      <c r="A120" s="254" t="s">
        <v>247</v>
      </c>
      <c r="B120" s="254" t="s">
        <v>552</v>
      </c>
    </row>
    <row r="121" spans="1:2" ht="41.4" x14ac:dyDescent="0.3">
      <c r="A121" s="254" t="s">
        <v>247</v>
      </c>
      <c r="B121" s="254" t="s">
        <v>553</v>
      </c>
    </row>
    <row r="122" spans="1:2" ht="41.4" x14ac:dyDescent="0.3">
      <c r="A122" s="254" t="s">
        <v>247</v>
      </c>
      <c r="B122" s="254" t="s">
        <v>554</v>
      </c>
    </row>
    <row r="123" spans="1:2" ht="27.6" x14ac:dyDescent="0.3">
      <c r="A123" s="254" t="s">
        <v>247</v>
      </c>
      <c r="B123" s="254" t="s">
        <v>555</v>
      </c>
    </row>
    <row r="124" spans="1:2" ht="27.6" x14ac:dyDescent="0.3">
      <c r="A124" s="254" t="s">
        <v>247</v>
      </c>
      <c r="B124" s="254" t="s">
        <v>556</v>
      </c>
    </row>
    <row r="125" spans="1:2" ht="27.6" x14ac:dyDescent="0.3">
      <c r="A125" s="254" t="s">
        <v>247</v>
      </c>
      <c r="B125" s="254" t="s">
        <v>557</v>
      </c>
    </row>
    <row r="126" spans="1:2" x14ac:dyDescent="0.3">
      <c r="A126" s="254" t="s">
        <v>247</v>
      </c>
      <c r="B126" s="254" t="s">
        <v>558</v>
      </c>
    </row>
    <row r="127" spans="1:2" x14ac:dyDescent="0.3">
      <c r="A127" s="254" t="s">
        <v>247</v>
      </c>
      <c r="B127" s="254" t="s">
        <v>559</v>
      </c>
    </row>
    <row r="128" spans="1:2" x14ac:dyDescent="0.3">
      <c r="A128" s="254" t="s">
        <v>247</v>
      </c>
      <c r="B128" s="254" t="s">
        <v>560</v>
      </c>
    </row>
    <row r="129" spans="1:2" ht="41.4" x14ac:dyDescent="0.3">
      <c r="A129" s="254" t="s">
        <v>267</v>
      </c>
      <c r="B129" s="254" t="s">
        <v>561</v>
      </c>
    </row>
    <row r="130" spans="1:2" ht="27.6" x14ac:dyDescent="0.3">
      <c r="A130" s="254" t="s">
        <v>267</v>
      </c>
      <c r="B130" s="254" t="s">
        <v>562</v>
      </c>
    </row>
    <row r="131" spans="1:2" ht="27.6" x14ac:dyDescent="0.3">
      <c r="A131" s="254" t="s">
        <v>267</v>
      </c>
      <c r="B131" s="254" t="s">
        <v>563</v>
      </c>
    </row>
    <row r="132" spans="1:2" ht="41.4" x14ac:dyDescent="0.3">
      <c r="A132" s="254" t="s">
        <v>267</v>
      </c>
      <c r="B132" s="254" t="s">
        <v>564</v>
      </c>
    </row>
    <row r="133" spans="1:2" x14ac:dyDescent="0.3">
      <c r="A133" s="254" t="s">
        <v>267</v>
      </c>
      <c r="B133" s="254" t="s">
        <v>565</v>
      </c>
    </row>
    <row r="134" spans="1:2" ht="27.6" x14ac:dyDescent="0.3">
      <c r="A134" s="254" t="s">
        <v>267</v>
      </c>
      <c r="B134" s="254" t="s">
        <v>270</v>
      </c>
    </row>
    <row r="135" spans="1:2" x14ac:dyDescent="0.3">
      <c r="A135" s="254" t="s">
        <v>267</v>
      </c>
      <c r="B135" s="254" t="s">
        <v>566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6"/>
  <sheetViews>
    <sheetView topLeftCell="A40" zoomScaleNormal="100" workbookViewId="0">
      <selection activeCell="D23" sqref="D23"/>
    </sheetView>
  </sheetViews>
  <sheetFormatPr defaultColWidth="8.88671875" defaultRowHeight="12" x14ac:dyDescent="0.25"/>
  <cols>
    <col min="1" max="1" width="5.44140625" style="241" bestFit="1" customWidth="1"/>
    <col min="2" max="2" width="26.6640625" style="247" customWidth="1"/>
    <col min="3" max="3" width="33.44140625" style="247" customWidth="1"/>
    <col min="4" max="4" width="32.88671875" style="241" customWidth="1"/>
    <col min="5" max="5" width="42.5546875" style="241" customWidth="1"/>
    <col min="6" max="16384" width="8.88671875" style="241"/>
  </cols>
  <sheetData>
    <row r="1" spans="1:5" ht="28.95" customHeight="1" thickBot="1" x14ac:dyDescent="0.3">
      <c r="A1" s="445" t="s">
        <v>367</v>
      </c>
      <c r="B1" s="445"/>
      <c r="C1" s="445"/>
      <c r="D1" s="445"/>
      <c r="E1" s="445"/>
    </row>
    <row r="2" spans="1:5" ht="44.4" customHeight="1" thickBot="1" x14ac:dyDescent="0.3">
      <c r="A2" s="242" t="s">
        <v>368</v>
      </c>
      <c r="B2" s="243" t="s">
        <v>369</v>
      </c>
      <c r="C2" s="243" t="s">
        <v>370</v>
      </c>
      <c r="D2" s="244" t="s">
        <v>371</v>
      </c>
      <c r="E2" s="245" t="s">
        <v>372</v>
      </c>
    </row>
    <row r="3" spans="1:5" ht="28.95" customHeight="1" thickBot="1" x14ac:dyDescent="0.3">
      <c r="A3" s="348">
        <v>1</v>
      </c>
      <c r="B3" s="246" t="s">
        <v>373</v>
      </c>
      <c r="C3" s="246" t="s">
        <v>374</v>
      </c>
      <c r="D3" s="246" t="s">
        <v>375</v>
      </c>
      <c r="E3" s="246" t="s">
        <v>376</v>
      </c>
    </row>
    <row r="4" spans="1:5" ht="30.6" customHeight="1" thickBot="1" x14ac:dyDescent="0.3">
      <c r="A4" s="348">
        <v>2</v>
      </c>
      <c r="B4" s="246" t="s">
        <v>242</v>
      </c>
      <c r="C4" s="246" t="s">
        <v>243</v>
      </c>
      <c r="D4" s="246" t="s">
        <v>375</v>
      </c>
      <c r="E4" s="246" t="s">
        <v>377</v>
      </c>
    </row>
    <row r="5" spans="1:5" ht="42.6" customHeight="1" thickBot="1" x14ac:dyDescent="0.3">
      <c r="A5" s="348">
        <v>3</v>
      </c>
      <c r="B5" s="246" t="s">
        <v>242</v>
      </c>
      <c r="C5" s="246" t="s">
        <v>378</v>
      </c>
      <c r="D5" s="246" t="s">
        <v>375</v>
      </c>
      <c r="E5" s="246" t="s">
        <v>379</v>
      </c>
    </row>
    <row r="6" spans="1:5" ht="42" customHeight="1" thickBot="1" x14ac:dyDescent="0.3">
      <c r="A6" s="348">
        <v>4</v>
      </c>
      <c r="B6" s="246" t="s">
        <v>242</v>
      </c>
      <c r="C6" s="246" t="s">
        <v>380</v>
      </c>
      <c r="D6" s="246" t="s">
        <v>375</v>
      </c>
      <c r="E6" s="246" t="s">
        <v>381</v>
      </c>
    </row>
    <row r="7" spans="1:5" ht="42" customHeight="1" thickBot="1" x14ac:dyDescent="0.3">
      <c r="A7" s="348">
        <v>5</v>
      </c>
      <c r="B7" s="246" t="s">
        <v>624</v>
      </c>
      <c r="C7" s="246" t="s">
        <v>246</v>
      </c>
      <c r="D7" s="246" t="s">
        <v>625</v>
      </c>
      <c r="E7" s="246" t="s">
        <v>626</v>
      </c>
    </row>
    <row r="8" spans="1:5" ht="27" customHeight="1" thickBot="1" x14ac:dyDescent="0.3">
      <c r="A8" s="348">
        <v>6</v>
      </c>
      <c r="B8" s="246" t="s">
        <v>247</v>
      </c>
      <c r="C8" s="246" t="s">
        <v>248</v>
      </c>
      <c r="D8" s="246" t="s">
        <v>382</v>
      </c>
      <c r="E8" s="246" t="s">
        <v>383</v>
      </c>
    </row>
    <row r="9" spans="1:5" ht="24" customHeight="1" thickBot="1" x14ac:dyDescent="0.3">
      <c r="A9" s="348">
        <v>7</v>
      </c>
      <c r="B9" s="246" t="s">
        <v>247</v>
      </c>
      <c r="C9" s="246" t="s">
        <v>249</v>
      </c>
      <c r="D9" s="246" t="s">
        <v>382</v>
      </c>
      <c r="E9" s="246" t="s">
        <v>384</v>
      </c>
    </row>
    <row r="10" spans="1:5" ht="24.6" thickBot="1" x14ac:dyDescent="0.3">
      <c r="A10" s="348">
        <v>8</v>
      </c>
      <c r="B10" s="246" t="s">
        <v>247</v>
      </c>
      <c r="C10" s="246" t="s">
        <v>385</v>
      </c>
      <c r="D10" s="246" t="s">
        <v>382</v>
      </c>
      <c r="E10" s="246" t="s">
        <v>386</v>
      </c>
    </row>
    <row r="11" spans="1:5" ht="30.6" customHeight="1" thickBot="1" x14ac:dyDescent="0.3">
      <c r="A11" s="348">
        <v>9</v>
      </c>
      <c r="B11" s="246" t="s">
        <v>247</v>
      </c>
      <c r="C11" s="246" t="s">
        <v>387</v>
      </c>
      <c r="D11" s="246" t="s">
        <v>382</v>
      </c>
      <c r="E11" s="246" t="s">
        <v>388</v>
      </c>
    </row>
    <row r="12" spans="1:5" ht="27" customHeight="1" thickBot="1" x14ac:dyDescent="0.3">
      <c r="A12" s="348">
        <v>10</v>
      </c>
      <c r="B12" s="246" t="s">
        <v>247</v>
      </c>
      <c r="C12" s="246" t="s">
        <v>252</v>
      </c>
      <c r="D12" s="246" t="s">
        <v>382</v>
      </c>
      <c r="E12" s="246" t="s">
        <v>389</v>
      </c>
    </row>
    <row r="13" spans="1:5" ht="49.2" customHeight="1" thickBot="1" x14ac:dyDescent="0.3">
      <c r="A13" s="348">
        <v>11</v>
      </c>
      <c r="B13" s="246" t="s">
        <v>247</v>
      </c>
      <c r="C13" s="246" t="s">
        <v>627</v>
      </c>
      <c r="D13" s="246" t="s">
        <v>382</v>
      </c>
      <c r="E13" s="246" t="s">
        <v>628</v>
      </c>
    </row>
    <row r="14" spans="1:5" ht="32.4" customHeight="1" thickBot="1" x14ac:dyDescent="0.3">
      <c r="A14" s="348">
        <v>12</v>
      </c>
      <c r="B14" s="246" t="s">
        <v>247</v>
      </c>
      <c r="C14" s="246" t="s">
        <v>390</v>
      </c>
      <c r="D14" s="246" t="s">
        <v>382</v>
      </c>
      <c r="E14" s="246" t="s">
        <v>391</v>
      </c>
    </row>
    <row r="15" spans="1:5" ht="25.95" customHeight="1" thickBot="1" x14ac:dyDescent="0.3">
      <c r="A15" s="348">
        <v>13</v>
      </c>
      <c r="B15" s="246" t="s">
        <v>247</v>
      </c>
      <c r="C15" s="246" t="s">
        <v>255</v>
      </c>
      <c r="D15" s="246" t="s">
        <v>382</v>
      </c>
      <c r="E15" s="246" t="s">
        <v>392</v>
      </c>
    </row>
    <row r="16" spans="1:5" ht="43.95" customHeight="1" thickBot="1" x14ac:dyDescent="0.3">
      <c r="A16" s="348">
        <v>14</v>
      </c>
      <c r="B16" s="246" t="s">
        <v>247</v>
      </c>
      <c r="C16" s="246" t="s">
        <v>393</v>
      </c>
      <c r="D16" s="246" t="s">
        <v>382</v>
      </c>
      <c r="E16" s="246" t="s">
        <v>394</v>
      </c>
    </row>
    <row r="17" spans="1:5" ht="46.95" customHeight="1" thickBot="1" x14ac:dyDescent="0.3">
      <c r="A17" s="348">
        <v>15</v>
      </c>
      <c r="B17" s="246" t="s">
        <v>247</v>
      </c>
      <c r="C17" s="246" t="s">
        <v>395</v>
      </c>
      <c r="D17" s="246" t="s">
        <v>382</v>
      </c>
      <c r="E17" s="246" t="s">
        <v>396</v>
      </c>
    </row>
    <row r="18" spans="1:5" ht="43.95" customHeight="1" thickBot="1" x14ac:dyDescent="0.3">
      <c r="A18" s="348">
        <v>16</v>
      </c>
      <c r="B18" s="246" t="s">
        <v>247</v>
      </c>
      <c r="C18" s="246" t="s">
        <v>397</v>
      </c>
      <c r="D18" s="246" t="s">
        <v>382</v>
      </c>
      <c r="E18" s="246" t="s">
        <v>398</v>
      </c>
    </row>
    <row r="19" spans="1:5" ht="34.950000000000003" customHeight="1" thickBot="1" x14ac:dyDescent="0.3">
      <c r="A19" s="348">
        <v>17</v>
      </c>
      <c r="B19" s="246" t="s">
        <v>247</v>
      </c>
      <c r="C19" s="246" t="s">
        <v>399</v>
      </c>
      <c r="D19" s="246" t="s">
        <v>382</v>
      </c>
      <c r="E19" s="246" t="s">
        <v>400</v>
      </c>
    </row>
    <row r="20" spans="1:5" ht="39" customHeight="1" thickBot="1" x14ac:dyDescent="0.3">
      <c r="A20" s="348">
        <v>18</v>
      </c>
      <c r="B20" s="246" t="s">
        <v>279</v>
      </c>
      <c r="C20" s="246" t="s">
        <v>402</v>
      </c>
      <c r="D20" s="246" t="s">
        <v>382</v>
      </c>
      <c r="E20" s="246" t="s">
        <v>401</v>
      </c>
    </row>
    <row r="21" spans="1:5" ht="42" customHeight="1" thickBot="1" x14ac:dyDescent="0.3">
      <c r="A21" s="348">
        <v>19</v>
      </c>
      <c r="B21" s="246" t="s">
        <v>279</v>
      </c>
      <c r="C21" s="246" t="s">
        <v>402</v>
      </c>
      <c r="D21" s="246" t="s">
        <v>382</v>
      </c>
      <c r="E21" s="246" t="s">
        <v>403</v>
      </c>
    </row>
    <row r="22" spans="1:5" ht="31.2" customHeight="1" thickBot="1" x14ac:dyDescent="0.3">
      <c r="A22" s="348">
        <v>20</v>
      </c>
      <c r="B22" s="246" t="s">
        <v>279</v>
      </c>
      <c r="C22" s="246" t="s">
        <v>402</v>
      </c>
      <c r="D22" s="246" t="s">
        <v>382</v>
      </c>
      <c r="E22" s="246" t="s">
        <v>404</v>
      </c>
    </row>
    <row r="23" spans="1:5" ht="45" customHeight="1" thickBot="1" x14ac:dyDescent="0.3">
      <c r="A23" s="348">
        <v>21</v>
      </c>
      <c r="B23" s="246" t="s">
        <v>247</v>
      </c>
      <c r="C23" s="246" t="s">
        <v>405</v>
      </c>
      <c r="D23" s="246" t="s">
        <v>382</v>
      </c>
      <c r="E23" s="246" t="s">
        <v>406</v>
      </c>
    </row>
    <row r="24" spans="1:5" ht="70.2" customHeight="1" thickBot="1" x14ac:dyDescent="0.3">
      <c r="A24" s="348">
        <v>22</v>
      </c>
      <c r="B24" s="246" t="s">
        <v>247</v>
      </c>
      <c r="C24" s="246" t="s">
        <v>405</v>
      </c>
      <c r="D24" s="246" t="s">
        <v>382</v>
      </c>
      <c r="E24" s="246" t="s">
        <v>407</v>
      </c>
    </row>
    <row r="25" spans="1:5" ht="25.2" customHeight="1" thickBot="1" x14ac:dyDescent="0.3">
      <c r="A25" s="348">
        <v>23</v>
      </c>
      <c r="B25" s="246" t="s">
        <v>247</v>
      </c>
      <c r="C25" s="246" t="s">
        <v>408</v>
      </c>
      <c r="D25" s="246" t="s">
        <v>382</v>
      </c>
      <c r="E25" s="246" t="s">
        <v>409</v>
      </c>
    </row>
    <row r="26" spans="1:5" ht="45" customHeight="1" thickBot="1" x14ac:dyDescent="0.3">
      <c r="A26" s="348">
        <v>24</v>
      </c>
      <c r="B26" s="246" t="s">
        <v>247</v>
      </c>
      <c r="C26" s="246" t="s">
        <v>629</v>
      </c>
      <c r="D26" s="246" t="s">
        <v>382</v>
      </c>
      <c r="E26" s="246" t="s">
        <v>630</v>
      </c>
    </row>
    <row r="27" spans="1:5" ht="34.950000000000003" customHeight="1" thickBot="1" x14ac:dyDescent="0.3">
      <c r="A27" s="348">
        <v>25</v>
      </c>
      <c r="B27" s="246" t="s">
        <v>242</v>
      </c>
      <c r="C27" s="246" t="s">
        <v>412</v>
      </c>
      <c r="D27" s="246" t="s">
        <v>410</v>
      </c>
      <c r="E27" s="246" t="s">
        <v>411</v>
      </c>
    </row>
    <row r="28" spans="1:5" ht="37.200000000000003" customHeight="1" thickBot="1" x14ac:dyDescent="0.3">
      <c r="A28" s="348">
        <v>26</v>
      </c>
      <c r="B28" s="246" t="s">
        <v>242</v>
      </c>
      <c r="C28" s="246" t="s">
        <v>413</v>
      </c>
      <c r="D28" s="246" t="s">
        <v>410</v>
      </c>
      <c r="E28" s="246" t="s">
        <v>411</v>
      </c>
    </row>
    <row r="29" spans="1:5" ht="40.950000000000003" customHeight="1" thickBot="1" x14ac:dyDescent="0.3">
      <c r="A29" s="348">
        <v>27</v>
      </c>
      <c r="B29" s="246" t="s">
        <v>624</v>
      </c>
      <c r="C29" s="246" t="s">
        <v>261</v>
      </c>
      <c r="D29" s="246" t="s">
        <v>410</v>
      </c>
      <c r="E29" s="246" t="s">
        <v>631</v>
      </c>
    </row>
    <row r="30" spans="1:5" ht="35.4" customHeight="1" thickBot="1" x14ac:dyDescent="0.3">
      <c r="A30" s="348">
        <v>28</v>
      </c>
      <c r="B30" s="246" t="s">
        <v>624</v>
      </c>
      <c r="C30" s="246" t="s">
        <v>262</v>
      </c>
      <c r="D30" s="246" t="s">
        <v>410</v>
      </c>
      <c r="E30" s="246" t="s">
        <v>632</v>
      </c>
    </row>
    <row r="31" spans="1:5" ht="51" customHeight="1" thickBot="1" x14ac:dyDescent="0.3">
      <c r="A31" s="348">
        <v>29</v>
      </c>
      <c r="B31" s="246" t="s">
        <v>633</v>
      </c>
      <c r="C31" s="246" t="s">
        <v>263</v>
      </c>
      <c r="D31" s="246" t="s">
        <v>410</v>
      </c>
      <c r="E31" s="246" t="s">
        <v>634</v>
      </c>
    </row>
    <row r="32" spans="1:5" ht="39" customHeight="1" thickBot="1" x14ac:dyDescent="0.3">
      <c r="A32" s="348">
        <v>30</v>
      </c>
      <c r="B32" s="246" t="s">
        <v>373</v>
      </c>
      <c r="C32" s="246" t="s">
        <v>273</v>
      </c>
      <c r="D32" s="246" t="s">
        <v>410</v>
      </c>
      <c r="E32" s="246" t="s">
        <v>414</v>
      </c>
    </row>
    <row r="33" spans="1:5" ht="37.950000000000003" customHeight="1" thickBot="1" x14ac:dyDescent="0.3">
      <c r="A33" s="348">
        <v>31</v>
      </c>
      <c r="B33" s="246" t="s">
        <v>274</v>
      </c>
      <c r="C33" s="246" t="s">
        <v>275</v>
      </c>
      <c r="D33" s="246" t="s">
        <v>410</v>
      </c>
      <c r="E33" s="246" t="s">
        <v>415</v>
      </c>
    </row>
    <row r="34" spans="1:5" ht="35.4" customHeight="1" thickBot="1" x14ac:dyDescent="0.3">
      <c r="A34" s="348">
        <v>32</v>
      </c>
      <c r="B34" s="246" t="s">
        <v>624</v>
      </c>
      <c r="C34" s="246" t="s">
        <v>271</v>
      </c>
      <c r="D34" s="246" t="s">
        <v>416</v>
      </c>
      <c r="E34" s="246" t="s">
        <v>635</v>
      </c>
    </row>
    <row r="35" spans="1:5" ht="25.95" customHeight="1" thickBot="1" x14ac:dyDescent="0.3">
      <c r="A35" s="348">
        <v>33</v>
      </c>
      <c r="B35" s="246" t="s">
        <v>242</v>
      </c>
      <c r="C35" s="246" t="s">
        <v>417</v>
      </c>
      <c r="D35" s="246" t="s">
        <v>416</v>
      </c>
      <c r="E35" s="246" t="s">
        <v>418</v>
      </c>
    </row>
    <row r="36" spans="1:5" ht="27" customHeight="1" thickBot="1" x14ac:dyDescent="0.3">
      <c r="A36" s="348">
        <v>34</v>
      </c>
      <c r="B36" s="246" t="s">
        <v>267</v>
      </c>
      <c r="C36" s="246" t="s">
        <v>419</v>
      </c>
      <c r="D36" s="246" t="s">
        <v>416</v>
      </c>
      <c r="E36" s="246" t="s">
        <v>420</v>
      </c>
    </row>
    <row r="37" spans="1:5" ht="31.2" customHeight="1" thickBot="1" x14ac:dyDescent="0.3">
      <c r="A37" s="348">
        <v>35</v>
      </c>
      <c r="B37" s="246" t="s">
        <v>267</v>
      </c>
      <c r="C37" s="246" t="s">
        <v>421</v>
      </c>
      <c r="D37" s="246" t="s">
        <v>416</v>
      </c>
      <c r="E37" s="246" t="s">
        <v>422</v>
      </c>
    </row>
    <row r="38" spans="1:5" ht="56.4" customHeight="1" thickBot="1" x14ac:dyDescent="0.3">
      <c r="A38" s="348">
        <v>36</v>
      </c>
      <c r="B38" s="246" t="s">
        <v>267</v>
      </c>
      <c r="C38" s="246" t="s">
        <v>423</v>
      </c>
      <c r="D38" s="246" t="s">
        <v>416</v>
      </c>
      <c r="E38" s="246" t="s">
        <v>424</v>
      </c>
    </row>
    <row r="39" spans="1:5" ht="35.4" customHeight="1" thickBot="1" x14ac:dyDescent="0.3">
      <c r="A39" s="348">
        <v>37</v>
      </c>
      <c r="B39" s="246" t="s">
        <v>267</v>
      </c>
      <c r="C39" s="246" t="s">
        <v>269</v>
      </c>
      <c r="D39" s="246" t="s">
        <v>416</v>
      </c>
      <c r="E39" s="246" t="s">
        <v>425</v>
      </c>
    </row>
    <row r="40" spans="1:5" ht="43.95" customHeight="1" thickBot="1" x14ac:dyDescent="0.3">
      <c r="A40" s="348">
        <v>38</v>
      </c>
      <c r="B40" s="246" t="s">
        <v>267</v>
      </c>
      <c r="C40" s="246" t="s">
        <v>426</v>
      </c>
      <c r="D40" s="246" t="s">
        <v>416</v>
      </c>
      <c r="E40" s="246" t="s">
        <v>427</v>
      </c>
    </row>
    <row r="41" spans="1:5" ht="31.95" customHeight="1" thickBot="1" x14ac:dyDescent="0.3">
      <c r="A41" s="348">
        <v>39</v>
      </c>
      <c r="B41" s="246" t="s">
        <v>242</v>
      </c>
      <c r="C41" s="246" t="s">
        <v>428</v>
      </c>
      <c r="D41" s="246" t="s">
        <v>416</v>
      </c>
      <c r="E41" s="246" t="s">
        <v>429</v>
      </c>
    </row>
    <row r="42" spans="1:5" ht="32.4" customHeight="1" thickBot="1" x14ac:dyDescent="0.3">
      <c r="A42" s="348">
        <v>40</v>
      </c>
      <c r="B42" s="246" t="s">
        <v>279</v>
      </c>
      <c r="C42" s="246" t="s">
        <v>402</v>
      </c>
      <c r="D42" s="246" t="s">
        <v>416</v>
      </c>
      <c r="E42" s="246" t="s">
        <v>430</v>
      </c>
    </row>
    <row r="43" spans="1:5" ht="21.6" customHeight="1" thickBot="1" x14ac:dyDescent="0.3">
      <c r="A43" s="348">
        <v>41</v>
      </c>
      <c r="B43" s="246" t="s">
        <v>242</v>
      </c>
      <c r="C43" s="246" t="s">
        <v>431</v>
      </c>
      <c r="D43" s="246" t="s">
        <v>432</v>
      </c>
      <c r="E43" s="246" t="s">
        <v>433</v>
      </c>
    </row>
    <row r="44" spans="1:5" ht="36.6" customHeight="1" thickBot="1" x14ac:dyDescent="0.3">
      <c r="A44" s="348">
        <v>42</v>
      </c>
      <c r="B44" s="246" t="s">
        <v>242</v>
      </c>
      <c r="C44" s="246" t="s">
        <v>265</v>
      </c>
      <c r="D44" s="246" t="s">
        <v>432</v>
      </c>
      <c r="E44" s="246" t="s">
        <v>434</v>
      </c>
    </row>
    <row r="45" spans="1:5" ht="46.2" customHeight="1" thickBot="1" x14ac:dyDescent="0.3">
      <c r="A45" s="348">
        <v>43</v>
      </c>
      <c r="B45" s="246" t="s">
        <v>619</v>
      </c>
      <c r="C45" s="246" t="s">
        <v>599</v>
      </c>
      <c r="D45" s="246" t="s">
        <v>620</v>
      </c>
      <c r="E45" s="246" t="s">
        <v>621</v>
      </c>
    </row>
    <row r="46" spans="1:5" ht="49.2" customHeight="1" thickBot="1" x14ac:dyDescent="0.3">
      <c r="A46" s="348">
        <v>44</v>
      </c>
      <c r="B46" s="246" t="s">
        <v>622</v>
      </c>
      <c r="C46" s="246" t="s">
        <v>600</v>
      </c>
      <c r="D46" s="246" t="s">
        <v>620</v>
      </c>
      <c r="E46" s="246" t="s">
        <v>623</v>
      </c>
    </row>
  </sheetData>
  <sheetProtection algorithmName="SHA-512" hashValue="+SGfRJ3SZT5kwq+2gmQt3AdWViXzltqGnDzz+BuIvG1InfxAkdGw5Kb/vQ7HuhAjyOIydWukcWzzIodt9mQbmA==" saltValue="Jg/W7BiYOq1+GT+bHvsSfw=="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3"/>
  <sheetViews>
    <sheetView showGridLines="0" zoomScaleNormal="100" workbookViewId="0">
      <pane xSplit="1" ySplit="4" topLeftCell="B83" activePane="bottomRight" state="frozen"/>
      <selection pane="topRight" activeCell="B1" sqref="B1"/>
      <selection pane="bottomLeft" activeCell="A6" sqref="A6"/>
      <selection pane="bottomRight" activeCell="I91" sqref="I91"/>
    </sheetView>
  </sheetViews>
  <sheetFormatPr defaultColWidth="9.33203125" defaultRowHeight="12" x14ac:dyDescent="0.3"/>
  <cols>
    <col min="1" max="1" width="6.6640625" style="81" customWidth="1"/>
    <col min="2" max="2" width="29.6640625" style="82" customWidth="1"/>
    <col min="3" max="3" width="15.33203125" style="83" customWidth="1"/>
    <col min="4" max="4" width="13.109375" style="83" customWidth="1"/>
    <col min="5" max="5" width="14.88671875" style="83" customWidth="1"/>
    <col min="6" max="7" width="12.6640625" style="83" customWidth="1"/>
    <col min="8" max="8" width="13.5546875" style="83" customWidth="1"/>
    <col min="9" max="9" width="13.88671875" style="83" customWidth="1"/>
    <col min="10" max="10" width="12" style="111" customWidth="1"/>
    <col min="11" max="11" width="14.109375" style="111" customWidth="1"/>
    <col min="12" max="12" width="8.5546875" style="344" customWidth="1"/>
    <col min="13" max="13" width="22.88671875" style="77" customWidth="1"/>
    <col min="14" max="14" width="15.33203125" style="84" customWidth="1"/>
    <col min="15" max="15" width="14.88671875" style="84" customWidth="1"/>
    <col min="16" max="16" width="15.88671875" style="84" customWidth="1"/>
    <col min="17" max="17" width="16.6640625" style="84" customWidth="1"/>
    <col min="18" max="18" width="14.33203125" style="84" customWidth="1"/>
    <col min="19" max="19" width="9.109375" style="40"/>
    <col min="20" max="20" width="11" style="40" bestFit="1" customWidth="1"/>
    <col min="21" max="16384" width="9.33203125" style="40"/>
  </cols>
  <sheetData>
    <row r="1" spans="1:19" ht="13.95" customHeight="1" x14ac:dyDescent="0.3">
      <c r="A1" s="471" t="s">
        <v>148</v>
      </c>
      <c r="B1" s="471"/>
      <c r="C1" s="471"/>
      <c r="D1" s="471"/>
      <c r="E1" s="471"/>
      <c r="F1" s="471"/>
      <c r="G1" s="471"/>
      <c r="H1" s="471"/>
      <c r="I1" s="471"/>
      <c r="J1" s="471"/>
      <c r="K1" s="471"/>
      <c r="N1" s="470" t="s">
        <v>154</v>
      </c>
      <c r="O1" s="471"/>
      <c r="P1" s="471"/>
      <c r="Q1" s="471"/>
      <c r="R1" s="471"/>
      <c r="S1" s="471"/>
    </row>
    <row r="2" spans="1:19" x14ac:dyDescent="0.3">
      <c r="A2" s="41"/>
      <c r="B2" s="42"/>
      <c r="C2" s="43"/>
      <c r="D2" s="43"/>
      <c r="E2" s="43"/>
      <c r="F2" s="43"/>
      <c r="G2" s="43"/>
      <c r="H2" s="43"/>
      <c r="I2" s="43"/>
      <c r="J2" s="91"/>
      <c r="K2" s="92"/>
      <c r="L2" s="337"/>
      <c r="M2" s="240"/>
      <c r="N2" s="472"/>
      <c r="O2" s="471"/>
      <c r="P2" s="471"/>
      <c r="Q2" s="471"/>
      <c r="R2" s="471"/>
      <c r="S2" s="471"/>
    </row>
    <row r="3" spans="1:19" x14ac:dyDescent="0.3">
      <c r="A3" s="473" t="s">
        <v>1</v>
      </c>
      <c r="B3" s="469" t="s">
        <v>2</v>
      </c>
      <c r="C3" s="468" t="s">
        <v>3</v>
      </c>
      <c r="D3" s="468"/>
      <c r="E3" s="468" t="s">
        <v>30</v>
      </c>
      <c r="F3" s="468" t="s">
        <v>4</v>
      </c>
      <c r="G3" s="468"/>
      <c r="H3" s="468" t="s">
        <v>31</v>
      </c>
      <c r="I3" s="468" t="s">
        <v>0</v>
      </c>
      <c r="J3" s="91"/>
      <c r="K3" s="91"/>
      <c r="L3" s="338"/>
      <c r="M3" s="295"/>
      <c r="N3" s="296"/>
      <c r="O3" s="39"/>
      <c r="P3" s="39"/>
      <c r="Q3" s="39"/>
      <c r="R3" s="39"/>
      <c r="S3" s="38"/>
    </row>
    <row r="4" spans="1:19" ht="80.400000000000006" customHeight="1" x14ac:dyDescent="0.3">
      <c r="A4" s="473"/>
      <c r="B4" s="469"/>
      <c r="C4" s="44" t="s">
        <v>39</v>
      </c>
      <c r="D4" s="44" t="s">
        <v>149</v>
      </c>
      <c r="E4" s="468"/>
      <c r="F4" s="44" t="s">
        <v>40</v>
      </c>
      <c r="G4" s="44" t="s">
        <v>41</v>
      </c>
      <c r="H4" s="468"/>
      <c r="I4" s="468"/>
      <c r="J4" s="93" t="s">
        <v>52</v>
      </c>
      <c r="K4" s="93" t="s">
        <v>53</v>
      </c>
      <c r="L4" s="339"/>
      <c r="M4" s="297" t="str">
        <f>B3</f>
        <v>Denumirea capitolelor şi subcapitolelor</v>
      </c>
      <c r="N4" s="294" t="s">
        <v>85</v>
      </c>
      <c r="O4" s="273" t="s">
        <v>86</v>
      </c>
      <c r="P4" s="273" t="s">
        <v>87</v>
      </c>
      <c r="Q4" s="273" t="s">
        <v>88</v>
      </c>
      <c r="R4" s="273" t="s">
        <v>155</v>
      </c>
      <c r="S4" s="44"/>
    </row>
    <row r="5" spans="1:19" ht="20.399999999999999" customHeight="1" x14ac:dyDescent="0.3">
      <c r="A5" s="45" t="s">
        <v>22</v>
      </c>
      <c r="B5" s="449" t="s">
        <v>278</v>
      </c>
      <c r="C5" s="452"/>
      <c r="D5" s="452"/>
      <c r="E5" s="452"/>
      <c r="F5" s="452"/>
      <c r="G5" s="452"/>
      <c r="H5" s="452"/>
      <c r="I5" s="452"/>
      <c r="J5" s="94"/>
      <c r="K5" s="94"/>
      <c r="L5" s="338"/>
      <c r="M5" s="474" t="str">
        <f>B5</f>
        <v>Cheltuieli pentru obtinerea și amenajarea terenului</v>
      </c>
      <c r="N5" s="474"/>
      <c r="O5" s="474"/>
      <c r="P5" s="474"/>
      <c r="Q5" s="474"/>
      <c r="R5" s="474"/>
      <c r="S5" s="19"/>
    </row>
    <row r="6" spans="1:19" ht="36" customHeight="1" x14ac:dyDescent="0.3">
      <c r="A6" s="45" t="s">
        <v>47</v>
      </c>
      <c r="B6" s="3" t="s">
        <v>435</v>
      </c>
      <c r="C6" s="46"/>
      <c r="D6" s="46"/>
      <c r="E6" s="47">
        <f>C6+D6</f>
        <v>0</v>
      </c>
      <c r="F6" s="46"/>
      <c r="G6" s="46"/>
      <c r="H6" s="47">
        <f>F6+G6</f>
        <v>0</v>
      </c>
      <c r="I6" s="47">
        <f>E6+H6</f>
        <v>0</v>
      </c>
      <c r="J6" s="88" t="s">
        <v>240</v>
      </c>
      <c r="K6" s="88" t="s">
        <v>241</v>
      </c>
      <c r="L6" s="338" t="str">
        <f>IF(E6&gt;SUM(C91*Instructiuni!F10),"!!! Atentie prag","")</f>
        <v/>
      </c>
      <c r="M6" s="278" t="str">
        <f>B6</f>
        <v xml:space="preserve">Obtinerea terenului </v>
      </c>
      <c r="N6" s="317"/>
      <c r="O6" s="318"/>
      <c r="P6" s="318"/>
      <c r="Q6" s="318"/>
      <c r="R6" s="319">
        <f>SUM(N6:Q6)</f>
        <v>0</v>
      </c>
      <c r="S6" s="19" t="str">
        <f>IF(R6=I6,"OK","ERROR")</f>
        <v>OK</v>
      </c>
    </row>
    <row r="7" spans="1:19" ht="24.6" customHeight="1" x14ac:dyDescent="0.3">
      <c r="A7" s="45" t="s">
        <v>150</v>
      </c>
      <c r="B7" s="3" t="s">
        <v>5</v>
      </c>
      <c r="C7" s="313">
        <v>0</v>
      </c>
      <c r="D7" s="313">
        <v>0</v>
      </c>
      <c r="E7" s="47">
        <f>C7+D7</f>
        <v>0</v>
      </c>
      <c r="F7" s="313">
        <v>0</v>
      </c>
      <c r="G7" s="313">
        <v>0</v>
      </c>
      <c r="H7" s="47">
        <f>F7+G7</f>
        <v>0</v>
      </c>
      <c r="I7" s="47">
        <f>E7+H7</f>
        <v>0</v>
      </c>
      <c r="J7" s="89" t="s">
        <v>242</v>
      </c>
      <c r="K7" s="89" t="s">
        <v>243</v>
      </c>
      <c r="L7" s="338"/>
      <c r="M7" s="278" t="str">
        <f t="shared" ref="M7:M71" si="0">B7</f>
        <v>Amenajarea terenului</v>
      </c>
      <c r="N7" s="276">
        <v>0</v>
      </c>
      <c r="O7" s="313">
        <v>0</v>
      </c>
      <c r="P7" s="313">
        <v>0</v>
      </c>
      <c r="Q7" s="313">
        <v>0</v>
      </c>
      <c r="R7" s="320">
        <f t="shared" ref="R7:R81" si="1">SUM(N7:Q7)</f>
        <v>0</v>
      </c>
      <c r="S7" s="19" t="str">
        <f t="shared" ref="S7:S79" si="2">IF(R7=I7,"OK","ERROR")</f>
        <v>OK</v>
      </c>
    </row>
    <row r="8" spans="1:19" ht="46.95" customHeight="1" x14ac:dyDescent="0.3">
      <c r="A8" s="45" t="s">
        <v>152</v>
      </c>
      <c r="B8" s="3" t="s">
        <v>43</v>
      </c>
      <c r="C8" s="313">
        <v>0</v>
      </c>
      <c r="D8" s="313">
        <v>0</v>
      </c>
      <c r="E8" s="47">
        <f>C8+D8</f>
        <v>0</v>
      </c>
      <c r="F8" s="313">
        <v>0</v>
      </c>
      <c r="G8" s="313">
        <v>0</v>
      </c>
      <c r="H8" s="47">
        <f>F8+G8</f>
        <v>0</v>
      </c>
      <c r="I8" s="47">
        <f>E8+H8</f>
        <v>0</v>
      </c>
      <c r="J8" s="89" t="s">
        <v>242</v>
      </c>
      <c r="K8" s="89" t="s">
        <v>244</v>
      </c>
      <c r="L8" s="338"/>
      <c r="M8" s="278" t="str">
        <f t="shared" si="0"/>
        <v>Amenajări pentru protecţia mediului şi aducerea terenului la starea iniţială</v>
      </c>
      <c r="N8" s="276">
        <v>0</v>
      </c>
      <c r="O8" s="313">
        <v>0</v>
      </c>
      <c r="P8" s="313">
        <v>0</v>
      </c>
      <c r="Q8" s="313">
        <v>0</v>
      </c>
      <c r="R8" s="320">
        <f t="shared" si="1"/>
        <v>0</v>
      </c>
      <c r="S8" s="19" t="str">
        <f t="shared" si="2"/>
        <v>OK</v>
      </c>
    </row>
    <row r="9" spans="1:19" ht="36" customHeight="1" x14ac:dyDescent="0.3">
      <c r="A9" s="45" t="s">
        <v>49</v>
      </c>
      <c r="B9" s="48" t="s">
        <v>153</v>
      </c>
      <c r="C9" s="313">
        <v>0</v>
      </c>
      <c r="D9" s="313">
        <v>0</v>
      </c>
      <c r="E9" s="47">
        <f>C9+D9</f>
        <v>0</v>
      </c>
      <c r="F9" s="313">
        <v>0</v>
      </c>
      <c r="G9" s="313">
        <v>0</v>
      </c>
      <c r="H9" s="47">
        <f>F9+G9</f>
        <v>0</v>
      </c>
      <c r="I9" s="47">
        <f>E9+H9</f>
        <v>0</v>
      </c>
      <c r="J9" s="89" t="s">
        <v>242</v>
      </c>
      <c r="K9" s="89" t="s">
        <v>245</v>
      </c>
      <c r="L9" s="338"/>
      <c r="M9" s="278" t="str">
        <f t="shared" si="0"/>
        <v>Cheltuieli pentru relocare/protecția utilităților</v>
      </c>
      <c r="N9" s="276">
        <v>0</v>
      </c>
      <c r="O9" s="313">
        <v>0</v>
      </c>
      <c r="P9" s="313">
        <v>0</v>
      </c>
      <c r="Q9" s="313">
        <v>0</v>
      </c>
      <c r="R9" s="320">
        <f t="shared" si="1"/>
        <v>0</v>
      </c>
      <c r="S9" s="19" t="str">
        <f t="shared" si="2"/>
        <v>OK</v>
      </c>
    </row>
    <row r="10" spans="1:19" s="53" customFormat="1" x14ac:dyDescent="0.3">
      <c r="A10" s="49"/>
      <c r="B10" s="50" t="s">
        <v>6</v>
      </c>
      <c r="C10" s="51">
        <f>SUM(C6:C9)</f>
        <v>0</v>
      </c>
      <c r="D10" s="51">
        <f t="shared" ref="D10:I10" si="3">SUM(D6:D9)</f>
        <v>0</v>
      </c>
      <c r="E10" s="51">
        <f t="shared" si="3"/>
        <v>0</v>
      </c>
      <c r="F10" s="51">
        <f t="shared" si="3"/>
        <v>0</v>
      </c>
      <c r="G10" s="51">
        <f t="shared" si="3"/>
        <v>0</v>
      </c>
      <c r="H10" s="51">
        <f t="shared" si="3"/>
        <v>0</v>
      </c>
      <c r="I10" s="51">
        <f t="shared" si="3"/>
        <v>0</v>
      </c>
      <c r="J10" s="95"/>
      <c r="K10" s="95"/>
      <c r="L10" s="339"/>
      <c r="M10" s="278" t="str">
        <f t="shared" si="0"/>
        <v>TOTAL CAPITOL 1</v>
      </c>
      <c r="N10" s="274">
        <f t="shared" ref="N10" si="4">SUM(N6:N9)</f>
        <v>0</v>
      </c>
      <c r="O10" s="51">
        <f t="shared" ref="O10" si="5">SUM(O6:O9)</f>
        <v>0</v>
      </c>
      <c r="P10" s="51">
        <f t="shared" ref="P10" si="6">SUM(P6:P9)</f>
        <v>0</v>
      </c>
      <c r="Q10" s="51">
        <f t="shared" ref="Q10" si="7">SUM(Q6:Q9)</f>
        <v>0</v>
      </c>
      <c r="R10" s="51">
        <f t="shared" ref="R10" si="8">SUM(R6:R9)</f>
        <v>0</v>
      </c>
      <c r="S10" s="52" t="str">
        <f t="shared" si="2"/>
        <v>OK</v>
      </c>
    </row>
    <row r="11" spans="1:19" ht="30.6" customHeight="1" x14ac:dyDescent="0.3">
      <c r="A11" s="45" t="s">
        <v>23</v>
      </c>
      <c r="B11" s="449" t="s">
        <v>686</v>
      </c>
      <c r="C11" s="452"/>
      <c r="D11" s="452"/>
      <c r="E11" s="452"/>
      <c r="F11" s="452"/>
      <c r="G11" s="452"/>
      <c r="H11" s="452"/>
      <c r="I11" s="452"/>
      <c r="J11" s="94"/>
      <c r="K11" s="94"/>
      <c r="L11" s="338"/>
      <c r="M11" s="446" t="str">
        <f t="shared" si="0"/>
        <v>Cheltuieli pentru asigurarea utilităților necesare obiectivului de investiții</v>
      </c>
      <c r="N11" s="447"/>
      <c r="O11" s="447"/>
      <c r="P11" s="447"/>
      <c r="Q11" s="447"/>
      <c r="R11" s="448"/>
      <c r="S11" s="19"/>
    </row>
    <row r="12" spans="1:19" ht="39.6" customHeight="1" x14ac:dyDescent="0.3">
      <c r="A12" s="54" t="s">
        <v>7</v>
      </c>
      <c r="B12" s="55" t="s">
        <v>687</v>
      </c>
      <c r="C12" s="313">
        <v>0</v>
      </c>
      <c r="D12" s="313">
        <v>0</v>
      </c>
      <c r="E12" s="47">
        <f>C12+D12</f>
        <v>0</v>
      </c>
      <c r="F12" s="313">
        <v>0</v>
      </c>
      <c r="G12" s="313">
        <v>0</v>
      </c>
      <c r="H12" s="47">
        <f>F12+G12</f>
        <v>0</v>
      </c>
      <c r="I12" s="47">
        <f>E12+H12</f>
        <v>0</v>
      </c>
      <c r="J12" s="89" t="s">
        <v>624</v>
      </c>
      <c r="K12" s="89" t="s">
        <v>246</v>
      </c>
      <c r="L12" s="338"/>
      <c r="M12" s="278" t="str">
        <f t="shared" si="0"/>
        <v>Cheltuieli pentru asigurarea utilităţilor necesare obiectivului</v>
      </c>
      <c r="N12" s="321">
        <v>0</v>
      </c>
      <c r="O12" s="313">
        <v>0</v>
      </c>
      <c r="P12" s="313">
        <v>0</v>
      </c>
      <c r="Q12" s="313">
        <v>0</v>
      </c>
      <c r="R12" s="320">
        <f t="shared" si="1"/>
        <v>0</v>
      </c>
      <c r="S12" s="19" t="str">
        <f t="shared" si="2"/>
        <v>OK</v>
      </c>
    </row>
    <row r="13" spans="1:19" s="53" customFormat="1" x14ac:dyDescent="0.3">
      <c r="A13" s="49"/>
      <c r="B13" s="50" t="s">
        <v>8</v>
      </c>
      <c r="C13" s="51">
        <f>SUM(C12:C12)</f>
        <v>0</v>
      </c>
      <c r="D13" s="51">
        <f t="shared" ref="D13:I13" si="9">SUM(D12:D12)</f>
        <v>0</v>
      </c>
      <c r="E13" s="51">
        <f t="shared" si="9"/>
        <v>0</v>
      </c>
      <c r="F13" s="51">
        <f t="shared" si="9"/>
        <v>0</v>
      </c>
      <c r="G13" s="51">
        <f t="shared" si="9"/>
        <v>0</v>
      </c>
      <c r="H13" s="51">
        <f t="shared" si="9"/>
        <v>0</v>
      </c>
      <c r="I13" s="51">
        <f t="shared" si="9"/>
        <v>0</v>
      </c>
      <c r="J13" s="96"/>
      <c r="K13" s="96"/>
      <c r="L13" s="340"/>
      <c r="M13" s="278" t="str">
        <f t="shared" si="0"/>
        <v> TOTAL CAPITOL 2</v>
      </c>
      <c r="N13" s="274">
        <f t="shared" ref="N13" si="10">SUM(N12:N12)</f>
        <v>0</v>
      </c>
      <c r="O13" s="51">
        <f t="shared" ref="O13" si="11">SUM(O12:O12)</f>
        <v>0</v>
      </c>
      <c r="P13" s="51">
        <f t="shared" ref="P13" si="12">SUM(P12:P12)</f>
        <v>0</v>
      </c>
      <c r="Q13" s="51">
        <f t="shared" ref="Q13" si="13">SUM(Q12:Q12)</f>
        <v>0</v>
      </c>
      <c r="R13" s="51">
        <f t="shared" ref="R13" si="14">SUM(R12:R12)</f>
        <v>0</v>
      </c>
      <c r="S13" s="52" t="str">
        <f t="shared" si="2"/>
        <v>OK</v>
      </c>
    </row>
    <row r="14" spans="1:19" ht="36.6" customHeight="1" x14ac:dyDescent="0.3">
      <c r="A14" s="45" t="s">
        <v>24</v>
      </c>
      <c r="B14" s="465" t="s">
        <v>591</v>
      </c>
      <c r="C14" s="466"/>
      <c r="D14" s="466"/>
      <c r="E14" s="466"/>
      <c r="F14" s="466"/>
      <c r="G14" s="466"/>
      <c r="H14" s="466"/>
      <c r="I14" s="466"/>
      <c r="J14" s="466"/>
      <c r="K14" s="467"/>
      <c r="L14" s="338" t="str">
        <f>IF(E41-E29-E31-E34&gt;SUM(E56*Instructiuni!F11),"!!! Atentie prag","")</f>
        <v/>
      </c>
      <c r="M14" s="446" t="str">
        <f t="shared" si="0"/>
        <v>Cheltuieli pentru proiectare și asistență tehnică (cu exceptia subcapitolului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v>
      </c>
      <c r="N14" s="447"/>
      <c r="O14" s="447"/>
      <c r="P14" s="447"/>
      <c r="Q14" s="447"/>
      <c r="R14" s="448"/>
      <c r="S14" s="19"/>
    </row>
    <row r="15" spans="1:19" x14ac:dyDescent="0.3">
      <c r="A15" s="57" t="s">
        <v>156</v>
      </c>
      <c r="B15" s="55" t="s">
        <v>158</v>
      </c>
      <c r="C15" s="47">
        <f>SUM(C16:C18)</f>
        <v>0</v>
      </c>
      <c r="D15" s="47">
        <f t="shared" ref="D15:I15" si="15">SUM(D16:D18)</f>
        <v>0</v>
      </c>
      <c r="E15" s="47">
        <f>SUM(E16:E18)</f>
        <v>0</v>
      </c>
      <c r="F15" s="47">
        <f t="shared" si="15"/>
        <v>0</v>
      </c>
      <c r="G15" s="47">
        <f t="shared" si="15"/>
        <v>0</v>
      </c>
      <c r="H15" s="47">
        <f t="shared" si="15"/>
        <v>0</v>
      </c>
      <c r="I15" s="47">
        <f t="shared" si="15"/>
        <v>0</v>
      </c>
      <c r="J15" s="94"/>
      <c r="K15" s="94"/>
      <c r="L15" s="338"/>
      <c r="M15" s="278" t="str">
        <f t="shared" si="0"/>
        <v xml:space="preserve">Studii </v>
      </c>
      <c r="N15" s="275">
        <f t="shared" ref="N15" si="16">SUM(N16:N18)</f>
        <v>0</v>
      </c>
      <c r="O15" s="47">
        <f t="shared" ref="O15" si="17">SUM(O16:O18)</f>
        <v>0</v>
      </c>
      <c r="P15" s="47">
        <f t="shared" ref="P15" si="18">SUM(P16:P18)</f>
        <v>0</v>
      </c>
      <c r="Q15" s="47">
        <f t="shared" ref="Q15" si="19">SUM(Q16:Q18)</f>
        <v>0</v>
      </c>
      <c r="R15" s="47">
        <f t="shared" ref="R15" si="20">SUM(R16:R18)</f>
        <v>0</v>
      </c>
      <c r="S15" s="19" t="str">
        <f t="shared" si="2"/>
        <v>OK</v>
      </c>
    </row>
    <row r="16" spans="1:19" x14ac:dyDescent="0.3">
      <c r="A16" s="57" t="s">
        <v>57</v>
      </c>
      <c r="B16" s="3" t="s">
        <v>157</v>
      </c>
      <c r="C16" s="313">
        <v>0</v>
      </c>
      <c r="D16" s="313">
        <v>0</v>
      </c>
      <c r="E16" s="47">
        <f t="shared" ref="E16:E18" si="21">C16+D16</f>
        <v>0</v>
      </c>
      <c r="F16" s="313">
        <v>0</v>
      </c>
      <c r="G16" s="313">
        <v>0</v>
      </c>
      <c r="H16" s="47">
        <f t="shared" ref="H16:H21" si="22">F16+G16</f>
        <v>0</v>
      </c>
      <c r="I16" s="47">
        <f t="shared" ref="I16:I21" si="23">E16+H16</f>
        <v>0</v>
      </c>
      <c r="J16" s="89" t="s">
        <v>247</v>
      </c>
      <c r="K16" s="89" t="s">
        <v>248</v>
      </c>
      <c r="L16" s="338"/>
      <c r="M16" s="278" t="str">
        <f t="shared" si="0"/>
        <v>Studii de teren</v>
      </c>
      <c r="N16" s="322">
        <v>0</v>
      </c>
      <c r="O16" s="323">
        <v>0</v>
      </c>
      <c r="P16" s="323">
        <v>0</v>
      </c>
      <c r="Q16" s="323">
        <v>0</v>
      </c>
      <c r="R16" s="320">
        <f t="shared" si="1"/>
        <v>0</v>
      </c>
      <c r="S16" s="19" t="str">
        <f t="shared" si="2"/>
        <v>OK</v>
      </c>
    </row>
    <row r="17" spans="1:19" ht="28.8" x14ac:dyDescent="0.3">
      <c r="A17" s="57" t="s">
        <v>159</v>
      </c>
      <c r="B17" s="3" t="s">
        <v>54</v>
      </c>
      <c r="C17" s="313">
        <v>0</v>
      </c>
      <c r="D17" s="313">
        <v>0</v>
      </c>
      <c r="E17" s="47">
        <f t="shared" si="21"/>
        <v>0</v>
      </c>
      <c r="F17" s="313">
        <v>0</v>
      </c>
      <c r="G17" s="313">
        <v>0</v>
      </c>
      <c r="H17" s="47">
        <f t="shared" si="22"/>
        <v>0</v>
      </c>
      <c r="I17" s="47">
        <f t="shared" si="23"/>
        <v>0</v>
      </c>
      <c r="J17" s="89" t="s">
        <v>247</v>
      </c>
      <c r="K17" s="89" t="s">
        <v>249</v>
      </c>
      <c r="L17" s="338"/>
      <c r="M17" s="278" t="str">
        <f t="shared" si="0"/>
        <v>Raport privind impactul asupra mediului</v>
      </c>
      <c r="N17" s="322">
        <v>0</v>
      </c>
      <c r="O17" s="323">
        <v>0</v>
      </c>
      <c r="P17" s="323">
        <v>0</v>
      </c>
      <c r="Q17" s="323">
        <v>0</v>
      </c>
      <c r="R17" s="320">
        <f t="shared" si="1"/>
        <v>0</v>
      </c>
      <c r="S17" s="19" t="str">
        <f t="shared" si="2"/>
        <v>OK</v>
      </c>
    </row>
    <row r="18" spans="1:19" ht="19.2" x14ac:dyDescent="0.3">
      <c r="A18" s="57" t="s">
        <v>160</v>
      </c>
      <c r="B18" s="3" t="s">
        <v>45</v>
      </c>
      <c r="C18" s="313">
        <v>0</v>
      </c>
      <c r="D18" s="313">
        <v>0</v>
      </c>
      <c r="E18" s="47">
        <f t="shared" si="21"/>
        <v>0</v>
      </c>
      <c r="F18" s="313">
        <v>0</v>
      </c>
      <c r="G18" s="313">
        <v>0</v>
      </c>
      <c r="H18" s="47">
        <f t="shared" si="22"/>
        <v>0</v>
      </c>
      <c r="I18" s="47">
        <f t="shared" si="23"/>
        <v>0</v>
      </c>
      <c r="J18" s="89" t="s">
        <v>247</v>
      </c>
      <c r="K18" s="89" t="s">
        <v>250</v>
      </c>
      <c r="L18" s="338"/>
      <c r="M18" s="278" t="str">
        <f t="shared" si="0"/>
        <v>Alte studii specifice</v>
      </c>
      <c r="N18" s="322">
        <v>0</v>
      </c>
      <c r="O18" s="323">
        <v>0</v>
      </c>
      <c r="P18" s="323">
        <v>0</v>
      </c>
      <c r="Q18" s="323">
        <v>0</v>
      </c>
      <c r="R18" s="320">
        <f t="shared" si="1"/>
        <v>0</v>
      </c>
      <c r="S18" s="19" t="str">
        <f t="shared" si="2"/>
        <v>OK</v>
      </c>
    </row>
    <row r="19" spans="1:19" ht="38.4" customHeight="1" x14ac:dyDescent="0.3">
      <c r="A19" s="57" t="s">
        <v>151</v>
      </c>
      <c r="B19" s="3" t="s">
        <v>161</v>
      </c>
      <c r="C19" s="313">
        <v>0</v>
      </c>
      <c r="D19" s="313">
        <v>0</v>
      </c>
      <c r="E19" s="47">
        <f>C19+D19</f>
        <v>0</v>
      </c>
      <c r="F19" s="313">
        <v>0</v>
      </c>
      <c r="G19" s="313">
        <v>0</v>
      </c>
      <c r="H19" s="47">
        <f t="shared" si="22"/>
        <v>0</v>
      </c>
      <c r="I19" s="47">
        <f t="shared" si="23"/>
        <v>0</v>
      </c>
      <c r="J19" s="89" t="s">
        <v>247</v>
      </c>
      <c r="K19" s="89" t="s">
        <v>251</v>
      </c>
      <c r="L19" s="338"/>
      <c r="M19" s="278" t="str">
        <f t="shared" si="0"/>
        <v xml:space="preserve">Documentații suport și cheltuieli pentru obţinerea de  avize, acorduri şi autorizaţii </v>
      </c>
      <c r="N19" s="276">
        <v>0</v>
      </c>
      <c r="O19" s="323">
        <v>0</v>
      </c>
      <c r="P19" s="323">
        <v>0</v>
      </c>
      <c r="Q19" s="323">
        <v>0</v>
      </c>
      <c r="R19" s="320">
        <f t="shared" si="1"/>
        <v>0</v>
      </c>
      <c r="S19" s="19" t="str">
        <f t="shared" si="2"/>
        <v>OK</v>
      </c>
    </row>
    <row r="20" spans="1:19" ht="19.2" x14ac:dyDescent="0.3">
      <c r="A20" s="57" t="s">
        <v>58</v>
      </c>
      <c r="B20" s="3" t="s">
        <v>162</v>
      </c>
      <c r="C20" s="313">
        <v>0</v>
      </c>
      <c r="D20" s="313">
        <v>0</v>
      </c>
      <c r="E20" s="47">
        <f>C20+D20</f>
        <v>0</v>
      </c>
      <c r="F20" s="313">
        <v>0</v>
      </c>
      <c r="G20" s="313">
        <v>0</v>
      </c>
      <c r="H20" s="47">
        <f t="shared" si="22"/>
        <v>0</v>
      </c>
      <c r="I20" s="47">
        <f t="shared" si="23"/>
        <v>0</v>
      </c>
      <c r="J20" s="89" t="s">
        <v>247</v>
      </c>
      <c r="K20" s="89" t="s">
        <v>252</v>
      </c>
      <c r="L20" s="338"/>
      <c r="M20" s="278" t="str">
        <f t="shared" si="0"/>
        <v xml:space="preserve">Expertizare tehnică </v>
      </c>
      <c r="N20" s="276">
        <v>0</v>
      </c>
      <c r="O20" s="323">
        <v>0</v>
      </c>
      <c r="P20" s="323">
        <v>0</v>
      </c>
      <c r="Q20" s="323">
        <v>0</v>
      </c>
      <c r="R20" s="320">
        <f t="shared" si="1"/>
        <v>0</v>
      </c>
      <c r="S20" s="19" t="str">
        <f t="shared" si="2"/>
        <v>OK</v>
      </c>
    </row>
    <row r="21" spans="1:19" ht="57.6" x14ac:dyDescent="0.3">
      <c r="A21" s="57" t="s">
        <v>59</v>
      </c>
      <c r="B21" s="3" t="s">
        <v>601</v>
      </c>
      <c r="C21" s="313">
        <v>0</v>
      </c>
      <c r="D21" s="313">
        <v>0</v>
      </c>
      <c r="E21" s="47">
        <f>C21+D21</f>
        <v>0</v>
      </c>
      <c r="F21" s="313">
        <v>0</v>
      </c>
      <c r="G21" s="313">
        <v>0</v>
      </c>
      <c r="H21" s="47">
        <f t="shared" si="22"/>
        <v>0</v>
      </c>
      <c r="I21" s="47">
        <f t="shared" si="23"/>
        <v>0</v>
      </c>
      <c r="J21" s="89" t="s">
        <v>247</v>
      </c>
      <c r="K21" s="89" t="s">
        <v>627</v>
      </c>
      <c r="L21" s="338"/>
      <c r="M21" s="278" t="str">
        <f t="shared" si="0"/>
        <v xml:space="preserve">Certificarea performanţei energetice şi auditul energetic al clădirilor, auditul de siguranţă rutieră </v>
      </c>
      <c r="N21" s="276">
        <v>0</v>
      </c>
      <c r="O21" s="323">
        <v>0</v>
      </c>
      <c r="P21" s="323">
        <v>0</v>
      </c>
      <c r="Q21" s="323">
        <v>0</v>
      </c>
      <c r="R21" s="320">
        <f t="shared" si="1"/>
        <v>0</v>
      </c>
      <c r="S21" s="19" t="str">
        <f t="shared" si="2"/>
        <v>OK</v>
      </c>
    </row>
    <row r="22" spans="1:19" x14ac:dyDescent="0.3">
      <c r="A22" s="57" t="s">
        <v>60</v>
      </c>
      <c r="B22" s="3" t="s">
        <v>163</v>
      </c>
      <c r="C22" s="47">
        <f>SUM(C23:C28)</f>
        <v>0</v>
      </c>
      <c r="D22" s="47">
        <f t="shared" ref="D22:I22" si="24">SUM(D23:D28)</f>
        <v>0</v>
      </c>
      <c r="E22" s="47">
        <f>SUM(E23:E28)</f>
        <v>0</v>
      </c>
      <c r="F22" s="47">
        <f t="shared" si="24"/>
        <v>0</v>
      </c>
      <c r="G22" s="47">
        <f t="shared" si="24"/>
        <v>0</v>
      </c>
      <c r="H22" s="47">
        <f t="shared" si="24"/>
        <v>0</v>
      </c>
      <c r="I22" s="47">
        <f t="shared" si="24"/>
        <v>0</v>
      </c>
      <c r="J22" s="89"/>
      <c r="K22" s="89"/>
      <c r="L22" s="338"/>
      <c r="M22" s="278" t="str">
        <f t="shared" si="0"/>
        <v xml:space="preserve">Proiectare </v>
      </c>
      <c r="N22" s="324">
        <f t="shared" ref="N22" si="25">SUM(N23:N28)</f>
        <v>0</v>
      </c>
      <c r="O22" s="37">
        <f t="shared" ref="O22" si="26">SUM(O23:O28)</f>
        <v>0</v>
      </c>
      <c r="P22" s="37">
        <f t="shared" ref="P22" si="27">SUM(P23:P28)</f>
        <v>0</v>
      </c>
      <c r="Q22" s="37">
        <f t="shared" ref="Q22" si="28">SUM(Q23:Q28)</f>
        <v>0</v>
      </c>
      <c r="R22" s="320">
        <f t="shared" ref="R22" si="29">SUM(R23:R28)</f>
        <v>0</v>
      </c>
      <c r="S22" s="19" t="str">
        <f t="shared" si="2"/>
        <v>OK</v>
      </c>
    </row>
    <row r="23" spans="1:19" s="141" customFormat="1" x14ac:dyDescent="0.3">
      <c r="A23" s="57" t="s">
        <v>127</v>
      </c>
      <c r="B23" s="3" t="s">
        <v>164</v>
      </c>
      <c r="C23" s="313">
        <v>0</v>
      </c>
      <c r="D23" s="313">
        <v>0</v>
      </c>
      <c r="E23" s="47">
        <f t="shared" ref="E23:E29" si="30">C23+D23</f>
        <v>0</v>
      </c>
      <c r="F23" s="313">
        <v>0</v>
      </c>
      <c r="G23" s="313">
        <v>0</v>
      </c>
      <c r="H23" s="47">
        <f t="shared" ref="H23:H29" si="31">F23+G23</f>
        <v>0</v>
      </c>
      <c r="I23" s="47">
        <f t="shared" ref="I23:I29" si="32">E23+H23</f>
        <v>0</v>
      </c>
      <c r="J23" s="98" t="s">
        <v>247</v>
      </c>
      <c r="K23" s="98" t="s">
        <v>254</v>
      </c>
      <c r="L23" s="338"/>
      <c r="M23" s="278" t="str">
        <f t="shared" si="0"/>
        <v xml:space="preserve">Temă de proiectare                 </v>
      </c>
      <c r="N23" s="276">
        <v>0</v>
      </c>
      <c r="O23" s="24">
        <v>0</v>
      </c>
      <c r="P23" s="24">
        <v>0</v>
      </c>
      <c r="Q23" s="24">
        <v>0</v>
      </c>
      <c r="R23" s="325">
        <f t="shared" si="1"/>
        <v>0</v>
      </c>
      <c r="S23" s="140" t="str">
        <f t="shared" si="2"/>
        <v>OK</v>
      </c>
    </row>
    <row r="24" spans="1:19" s="141" customFormat="1" ht="19.2" x14ac:dyDescent="0.3">
      <c r="A24" s="57" t="s">
        <v>128</v>
      </c>
      <c r="B24" s="3" t="s">
        <v>165</v>
      </c>
      <c r="C24" s="313">
        <v>0</v>
      </c>
      <c r="D24" s="313">
        <v>0</v>
      </c>
      <c r="E24" s="47">
        <f t="shared" si="30"/>
        <v>0</v>
      </c>
      <c r="F24" s="313">
        <v>0</v>
      </c>
      <c r="G24" s="313">
        <v>0</v>
      </c>
      <c r="H24" s="47">
        <f t="shared" si="31"/>
        <v>0</v>
      </c>
      <c r="I24" s="47">
        <f t="shared" si="32"/>
        <v>0</v>
      </c>
      <c r="J24" s="98" t="s">
        <v>247</v>
      </c>
      <c r="K24" s="98" t="s">
        <v>255</v>
      </c>
      <c r="L24" s="338"/>
      <c r="M24" s="278" t="str">
        <f t="shared" si="0"/>
        <v>Studiu de prefezabilitate</v>
      </c>
      <c r="N24" s="276">
        <v>0</v>
      </c>
      <c r="O24" s="24">
        <v>0</v>
      </c>
      <c r="P24" s="24">
        <v>0</v>
      </c>
      <c r="Q24" s="24">
        <v>0</v>
      </c>
      <c r="R24" s="325">
        <f t="shared" si="1"/>
        <v>0</v>
      </c>
      <c r="S24" s="140" t="str">
        <f t="shared" si="2"/>
        <v>OK</v>
      </c>
    </row>
    <row r="25" spans="1:19" s="141" customFormat="1" ht="57.6" x14ac:dyDescent="0.3">
      <c r="A25" s="57" t="s">
        <v>129</v>
      </c>
      <c r="B25" s="3" t="s">
        <v>166</v>
      </c>
      <c r="C25" s="313">
        <v>0</v>
      </c>
      <c r="D25" s="313">
        <v>0</v>
      </c>
      <c r="E25" s="47">
        <f t="shared" si="30"/>
        <v>0</v>
      </c>
      <c r="F25" s="313">
        <v>0</v>
      </c>
      <c r="G25" s="313">
        <v>0</v>
      </c>
      <c r="H25" s="47">
        <f t="shared" si="31"/>
        <v>0</v>
      </c>
      <c r="I25" s="47">
        <f t="shared" si="32"/>
        <v>0</v>
      </c>
      <c r="J25" s="98" t="s">
        <v>247</v>
      </c>
      <c r="K25" s="98" t="s">
        <v>256</v>
      </c>
      <c r="L25" s="338"/>
      <c r="M25" s="278" t="str">
        <f t="shared" si="0"/>
        <v xml:space="preserve">Studiu de fezabilitate/documentaţie de avizare a lucrărilor de intervenţii şi deviz general                             </v>
      </c>
      <c r="N25" s="276">
        <v>0</v>
      </c>
      <c r="O25" s="24">
        <v>0</v>
      </c>
      <c r="P25" s="24">
        <v>0</v>
      </c>
      <c r="Q25" s="24">
        <v>0</v>
      </c>
      <c r="R25" s="325">
        <f t="shared" si="1"/>
        <v>0</v>
      </c>
      <c r="S25" s="140" t="str">
        <f t="shared" si="2"/>
        <v>OK</v>
      </c>
    </row>
    <row r="26" spans="1:19" s="141" customFormat="1" ht="48" customHeight="1" x14ac:dyDescent="0.3">
      <c r="A26" s="57" t="s">
        <v>130</v>
      </c>
      <c r="B26" s="3" t="s">
        <v>167</v>
      </c>
      <c r="C26" s="313">
        <v>0</v>
      </c>
      <c r="D26" s="313">
        <v>0</v>
      </c>
      <c r="E26" s="47">
        <f t="shared" si="30"/>
        <v>0</v>
      </c>
      <c r="F26" s="313">
        <v>0</v>
      </c>
      <c r="G26" s="313">
        <v>0</v>
      </c>
      <c r="H26" s="47">
        <f t="shared" si="31"/>
        <v>0</v>
      </c>
      <c r="I26" s="47">
        <f t="shared" si="32"/>
        <v>0</v>
      </c>
      <c r="J26" s="98" t="s">
        <v>247</v>
      </c>
      <c r="K26" s="98" t="s">
        <v>257</v>
      </c>
      <c r="L26" s="338"/>
      <c r="M26" s="278" t="str">
        <f t="shared" si="0"/>
        <v>Documentaţiile tehnice necesare în vederea obţinerii avizelor/acordurilor/   autorizaţiilor</v>
      </c>
      <c r="N26" s="276">
        <v>0</v>
      </c>
      <c r="O26" s="24">
        <v>0</v>
      </c>
      <c r="P26" s="24">
        <v>0</v>
      </c>
      <c r="Q26" s="24">
        <v>0</v>
      </c>
      <c r="R26" s="325">
        <f t="shared" si="1"/>
        <v>0</v>
      </c>
      <c r="S26" s="140" t="str">
        <f t="shared" si="2"/>
        <v>OK</v>
      </c>
    </row>
    <row r="27" spans="1:19" s="141" customFormat="1" ht="41.4" customHeight="1" x14ac:dyDescent="0.3">
      <c r="A27" s="57" t="s">
        <v>131</v>
      </c>
      <c r="B27" s="3" t="s">
        <v>168</v>
      </c>
      <c r="C27" s="313">
        <v>0</v>
      </c>
      <c r="D27" s="313">
        <v>0</v>
      </c>
      <c r="E27" s="47">
        <f t="shared" si="30"/>
        <v>0</v>
      </c>
      <c r="F27" s="313">
        <v>0</v>
      </c>
      <c r="G27" s="313">
        <v>0</v>
      </c>
      <c r="H27" s="47">
        <f t="shared" si="31"/>
        <v>0</v>
      </c>
      <c r="I27" s="47">
        <f t="shared" si="32"/>
        <v>0</v>
      </c>
      <c r="J27" s="98" t="s">
        <v>247</v>
      </c>
      <c r="K27" s="98" t="s">
        <v>258</v>
      </c>
      <c r="L27" s="338"/>
      <c r="M27" s="278" t="str">
        <f t="shared" si="0"/>
        <v>Verificarea tehnică de calitate a  proiectului tehnic şi a detaliilor de     execuţie</v>
      </c>
      <c r="N27" s="276">
        <v>0</v>
      </c>
      <c r="O27" s="24">
        <v>0</v>
      </c>
      <c r="P27" s="24">
        <v>0</v>
      </c>
      <c r="Q27" s="24">
        <v>0</v>
      </c>
      <c r="R27" s="325">
        <f t="shared" si="1"/>
        <v>0</v>
      </c>
      <c r="S27" s="140" t="str">
        <f t="shared" si="2"/>
        <v>OK</v>
      </c>
    </row>
    <row r="28" spans="1:19" s="141" customFormat="1" ht="30.6" customHeight="1" x14ac:dyDescent="0.3">
      <c r="A28" s="57" t="s">
        <v>145</v>
      </c>
      <c r="B28" s="3" t="s">
        <v>169</v>
      </c>
      <c r="C28" s="313">
        <v>0</v>
      </c>
      <c r="D28" s="313">
        <v>0</v>
      </c>
      <c r="E28" s="47">
        <f t="shared" si="30"/>
        <v>0</v>
      </c>
      <c r="F28" s="313">
        <v>0</v>
      </c>
      <c r="G28" s="313">
        <v>0</v>
      </c>
      <c r="H28" s="47">
        <f t="shared" si="31"/>
        <v>0</v>
      </c>
      <c r="I28" s="47">
        <f t="shared" si="32"/>
        <v>0</v>
      </c>
      <c r="J28" s="98" t="s">
        <v>247</v>
      </c>
      <c r="K28" s="98" t="s">
        <v>259</v>
      </c>
      <c r="L28" s="338"/>
      <c r="M28" s="278" t="str">
        <f t="shared" si="0"/>
        <v xml:space="preserve">Proiect tehnic şi detalii de  execuţie     </v>
      </c>
      <c r="N28" s="276">
        <v>0</v>
      </c>
      <c r="O28" s="24">
        <v>0</v>
      </c>
      <c r="P28" s="24">
        <v>0</v>
      </c>
      <c r="Q28" s="24">
        <v>0</v>
      </c>
      <c r="R28" s="325">
        <f t="shared" si="1"/>
        <v>0</v>
      </c>
      <c r="S28" s="140" t="str">
        <f t="shared" si="2"/>
        <v>OK</v>
      </c>
    </row>
    <row r="29" spans="1:19" s="141" customFormat="1" ht="28.8" x14ac:dyDescent="0.3">
      <c r="A29" s="57" t="s">
        <v>132</v>
      </c>
      <c r="B29" s="3" t="s">
        <v>170</v>
      </c>
      <c r="C29" s="313">
        <v>0</v>
      </c>
      <c r="D29" s="313">
        <v>0</v>
      </c>
      <c r="E29" s="47">
        <f t="shared" si="30"/>
        <v>0</v>
      </c>
      <c r="F29" s="313">
        <v>0</v>
      </c>
      <c r="G29" s="313">
        <v>0</v>
      </c>
      <c r="H29" s="47">
        <f t="shared" si="31"/>
        <v>0</v>
      </c>
      <c r="I29" s="47">
        <f t="shared" si="32"/>
        <v>0</v>
      </c>
      <c r="J29" s="98" t="s">
        <v>279</v>
      </c>
      <c r="K29" s="98" t="s">
        <v>402</v>
      </c>
      <c r="L29" s="338"/>
      <c r="M29" s="278" t="str">
        <f t="shared" si="0"/>
        <v xml:space="preserve">Organizarea procedurilor de achiziţie     </v>
      </c>
      <c r="N29" s="276">
        <v>0</v>
      </c>
      <c r="O29" s="24">
        <v>0</v>
      </c>
      <c r="P29" s="24">
        <v>0</v>
      </c>
      <c r="Q29" s="24">
        <v>0</v>
      </c>
      <c r="R29" s="325">
        <f t="shared" si="1"/>
        <v>0</v>
      </c>
      <c r="S29" s="140" t="str">
        <f t="shared" si="2"/>
        <v>OK</v>
      </c>
    </row>
    <row r="30" spans="1:19" s="141" customFormat="1" ht="16.95" customHeight="1" x14ac:dyDescent="0.3">
      <c r="A30" s="57" t="s">
        <v>133</v>
      </c>
      <c r="B30" s="3" t="s">
        <v>44</v>
      </c>
      <c r="C30" s="47">
        <f>C31+C34</f>
        <v>0</v>
      </c>
      <c r="D30" s="47">
        <f t="shared" ref="D30:I30" si="33">D31+D34</f>
        <v>0</v>
      </c>
      <c r="E30" s="47">
        <f t="shared" si="33"/>
        <v>0</v>
      </c>
      <c r="F30" s="47">
        <f t="shared" si="33"/>
        <v>0</v>
      </c>
      <c r="G30" s="47">
        <f t="shared" si="33"/>
        <v>0</v>
      </c>
      <c r="H30" s="47">
        <f t="shared" si="33"/>
        <v>0</v>
      </c>
      <c r="I30" s="47">
        <f t="shared" si="33"/>
        <v>0</v>
      </c>
      <c r="J30" s="98"/>
      <c r="K30" s="98"/>
      <c r="L30" s="338"/>
      <c r="M30" s="278" t="str">
        <f t="shared" si="0"/>
        <v>Consultanţă</v>
      </c>
      <c r="N30" s="275">
        <f>N31+N34</f>
        <v>0</v>
      </c>
      <c r="O30" s="47">
        <f t="shared" ref="O30:Q30" si="34">O31+O34</f>
        <v>0</v>
      </c>
      <c r="P30" s="47">
        <f t="shared" si="34"/>
        <v>0</v>
      </c>
      <c r="Q30" s="47">
        <f t="shared" si="34"/>
        <v>0</v>
      </c>
      <c r="R30" s="325">
        <f>SUM(N30:Q30)</f>
        <v>0</v>
      </c>
      <c r="S30" s="140" t="str">
        <f t="shared" si="2"/>
        <v>OK</v>
      </c>
    </row>
    <row r="31" spans="1:19" s="141" customFormat="1" ht="28.95" customHeight="1" x14ac:dyDescent="0.3">
      <c r="A31" s="57" t="s">
        <v>171</v>
      </c>
      <c r="B31" s="3" t="s">
        <v>172</v>
      </c>
      <c r="C31" s="314">
        <f>C32+C33</f>
        <v>0</v>
      </c>
      <c r="D31" s="314">
        <f t="shared" ref="D31:I31" si="35">D32+D33</f>
        <v>0</v>
      </c>
      <c r="E31" s="314">
        <f t="shared" si="35"/>
        <v>0</v>
      </c>
      <c r="F31" s="314">
        <f t="shared" si="35"/>
        <v>0</v>
      </c>
      <c r="G31" s="314">
        <f t="shared" si="35"/>
        <v>0</v>
      </c>
      <c r="H31" s="314">
        <f t="shared" si="35"/>
        <v>0</v>
      </c>
      <c r="I31" s="314">
        <f t="shared" si="35"/>
        <v>0</v>
      </c>
      <c r="J31" s="98"/>
      <c r="K31" s="98"/>
      <c r="L31" s="338"/>
      <c r="M31" s="278" t="str">
        <f t="shared" si="0"/>
        <v>Managementul de proiect pentru obiectivul de investiţii</v>
      </c>
      <c r="N31" s="326">
        <f>N32+N33</f>
        <v>0</v>
      </c>
      <c r="O31" s="314">
        <f t="shared" ref="O31:Q31" si="36">O32+O33</f>
        <v>0</v>
      </c>
      <c r="P31" s="314">
        <f t="shared" si="36"/>
        <v>0</v>
      </c>
      <c r="Q31" s="314">
        <f t="shared" si="36"/>
        <v>0</v>
      </c>
      <c r="R31" s="325">
        <f t="shared" si="1"/>
        <v>0</v>
      </c>
      <c r="S31" s="140" t="str">
        <f t="shared" si="2"/>
        <v>OK</v>
      </c>
    </row>
    <row r="32" spans="1:19" s="141" customFormat="1" ht="28.8" x14ac:dyDescent="0.3">
      <c r="A32" s="57" t="s">
        <v>174</v>
      </c>
      <c r="B32" s="3" t="s">
        <v>173</v>
      </c>
      <c r="C32" s="313">
        <v>0</v>
      </c>
      <c r="D32" s="313">
        <v>0</v>
      </c>
      <c r="E32" s="47">
        <f>C32+D32</f>
        <v>0</v>
      </c>
      <c r="F32" s="313">
        <v>0</v>
      </c>
      <c r="G32" s="313">
        <v>0</v>
      </c>
      <c r="H32" s="47">
        <f>F32+G32</f>
        <v>0</v>
      </c>
      <c r="I32" s="47">
        <f>E32+H32</f>
        <v>0</v>
      </c>
      <c r="J32" s="98" t="s">
        <v>279</v>
      </c>
      <c r="K32" s="98" t="s">
        <v>402</v>
      </c>
      <c r="L32" s="338"/>
      <c r="M32" s="278" t="str">
        <f t="shared" si="0"/>
        <v xml:space="preserve">Servicii de consultanță la elaborarea cererii de finanțare </v>
      </c>
      <c r="N32" s="276">
        <v>0</v>
      </c>
      <c r="O32" s="24">
        <v>0</v>
      </c>
      <c r="P32" s="24">
        <v>0</v>
      </c>
      <c r="Q32" s="24">
        <v>0</v>
      </c>
      <c r="R32" s="325">
        <f t="shared" si="1"/>
        <v>0</v>
      </c>
      <c r="S32" s="140" t="str">
        <f t="shared" si="2"/>
        <v>OK</v>
      </c>
    </row>
    <row r="33" spans="1:19" s="141" customFormat="1" ht="28.8" x14ac:dyDescent="0.3">
      <c r="A33" s="57" t="s">
        <v>176</v>
      </c>
      <c r="B33" s="3" t="s">
        <v>175</v>
      </c>
      <c r="C33" s="313">
        <v>0</v>
      </c>
      <c r="D33" s="313">
        <v>0</v>
      </c>
      <c r="E33" s="47">
        <f>C33+D33</f>
        <v>0</v>
      </c>
      <c r="F33" s="313">
        <v>0</v>
      </c>
      <c r="G33" s="313">
        <v>0</v>
      </c>
      <c r="H33" s="47">
        <f>F33+G33</f>
        <v>0</v>
      </c>
      <c r="I33" s="47">
        <f>E33+H33</f>
        <v>0</v>
      </c>
      <c r="J33" s="98" t="s">
        <v>279</v>
      </c>
      <c r="K33" s="98" t="s">
        <v>402</v>
      </c>
      <c r="L33" s="338"/>
      <c r="M33" s="278" t="str">
        <f t="shared" si="0"/>
        <v xml:space="preserve">Servicii de consultanță în domeniul managementului de proiect </v>
      </c>
      <c r="N33" s="276">
        <v>0</v>
      </c>
      <c r="O33" s="24">
        <v>0</v>
      </c>
      <c r="P33" s="24">
        <v>0</v>
      </c>
      <c r="Q33" s="24">
        <v>0</v>
      </c>
      <c r="R33" s="325">
        <f t="shared" si="1"/>
        <v>0</v>
      </c>
      <c r="S33" s="140" t="str">
        <f t="shared" si="2"/>
        <v>OK</v>
      </c>
    </row>
    <row r="34" spans="1:19" s="141" customFormat="1" ht="28.8" x14ac:dyDescent="0.3">
      <c r="A34" s="57" t="s">
        <v>134</v>
      </c>
      <c r="B34" s="3" t="s">
        <v>177</v>
      </c>
      <c r="C34" s="313">
        <v>0</v>
      </c>
      <c r="D34" s="313">
        <v>0</v>
      </c>
      <c r="E34" s="47">
        <f>C34+D34</f>
        <v>0</v>
      </c>
      <c r="F34" s="313">
        <v>0</v>
      </c>
      <c r="G34" s="313">
        <v>0</v>
      </c>
      <c r="H34" s="47">
        <f>F34+G34</f>
        <v>0</v>
      </c>
      <c r="I34" s="47">
        <f>E34+H34</f>
        <v>0</v>
      </c>
      <c r="J34" s="98" t="s">
        <v>279</v>
      </c>
      <c r="K34" s="98" t="s">
        <v>402</v>
      </c>
      <c r="L34" s="338"/>
      <c r="M34" s="278" t="str">
        <f t="shared" si="0"/>
        <v>Auditul financiar</v>
      </c>
      <c r="N34" s="276">
        <v>0</v>
      </c>
      <c r="O34" s="24">
        <v>0</v>
      </c>
      <c r="P34" s="24">
        <v>0</v>
      </c>
      <c r="Q34" s="24">
        <v>0</v>
      </c>
      <c r="R34" s="325">
        <f t="shared" si="1"/>
        <v>0</v>
      </c>
      <c r="S34" s="140" t="str">
        <f t="shared" si="2"/>
        <v>OK</v>
      </c>
    </row>
    <row r="35" spans="1:19" ht="19.2" customHeight="1" x14ac:dyDescent="0.3">
      <c r="A35" s="58" t="s">
        <v>178</v>
      </c>
      <c r="B35" s="3" t="s">
        <v>179</v>
      </c>
      <c r="C35" s="315">
        <f>C36+C39+C40</f>
        <v>0</v>
      </c>
      <c r="D35" s="315">
        <f t="shared" ref="D35:I35" si="37">D36+D39+D40</f>
        <v>0</v>
      </c>
      <c r="E35" s="315">
        <f t="shared" si="37"/>
        <v>0</v>
      </c>
      <c r="F35" s="315">
        <f t="shared" si="37"/>
        <v>0</v>
      </c>
      <c r="G35" s="315">
        <f t="shared" si="37"/>
        <v>0</v>
      </c>
      <c r="H35" s="315">
        <f t="shared" si="37"/>
        <v>0</v>
      </c>
      <c r="I35" s="315">
        <f t="shared" si="37"/>
        <v>0</v>
      </c>
      <c r="J35" s="97"/>
      <c r="K35" s="97"/>
      <c r="L35" s="338"/>
      <c r="M35" s="278" t="str">
        <f t="shared" si="0"/>
        <v>Asistență tehnică</v>
      </c>
      <c r="N35" s="315">
        <f>N36+N39+N40</f>
        <v>0</v>
      </c>
      <c r="O35" s="315">
        <f t="shared" ref="O35" si="38">O36+O39+O40</f>
        <v>0</v>
      </c>
      <c r="P35" s="315">
        <f t="shared" ref="P35" si="39">P36+P39+P40</f>
        <v>0</v>
      </c>
      <c r="Q35" s="315">
        <f t="shared" ref="Q35" si="40">Q36+Q39+Q40</f>
        <v>0</v>
      </c>
      <c r="R35" s="315">
        <f>R36+R39+R40</f>
        <v>0</v>
      </c>
      <c r="S35" s="19" t="str">
        <f t="shared" si="2"/>
        <v>OK</v>
      </c>
    </row>
    <row r="36" spans="1:19" s="141" customFormat="1" ht="29.4" customHeight="1" x14ac:dyDescent="0.3">
      <c r="A36" s="142" t="s">
        <v>180</v>
      </c>
      <c r="B36" s="3" t="s">
        <v>181</v>
      </c>
      <c r="C36" s="316">
        <f>C37+C38</f>
        <v>0</v>
      </c>
      <c r="D36" s="316">
        <f t="shared" ref="D36:I36" si="41">D37+D38</f>
        <v>0</v>
      </c>
      <c r="E36" s="316">
        <f t="shared" si="41"/>
        <v>0</v>
      </c>
      <c r="F36" s="316">
        <f t="shared" si="41"/>
        <v>0</v>
      </c>
      <c r="G36" s="316">
        <f t="shared" si="41"/>
        <v>0</v>
      </c>
      <c r="H36" s="316">
        <f t="shared" si="41"/>
        <v>0</v>
      </c>
      <c r="I36" s="316">
        <f t="shared" si="41"/>
        <v>0</v>
      </c>
      <c r="J36" s="143"/>
      <c r="K36" s="143"/>
      <c r="L36" s="338"/>
      <c r="M36" s="278" t="str">
        <f t="shared" si="0"/>
        <v xml:space="preserve">Asistenţă tehnică din partea proiectantului </v>
      </c>
      <c r="N36" s="327">
        <f>N37+N38</f>
        <v>0</v>
      </c>
      <c r="O36" s="328">
        <f t="shared" ref="O36" si="42">O37+O38</f>
        <v>0</v>
      </c>
      <c r="P36" s="328">
        <f t="shared" ref="P36" si="43">P37+P38</f>
        <v>0</v>
      </c>
      <c r="Q36" s="328">
        <f t="shared" ref="Q36" si="44">Q37+Q38</f>
        <v>0</v>
      </c>
      <c r="R36" s="328">
        <f>R37+R38</f>
        <v>0</v>
      </c>
      <c r="S36" s="140" t="str">
        <f t="shared" si="2"/>
        <v>OK</v>
      </c>
    </row>
    <row r="37" spans="1:19" s="141" customFormat="1" ht="28.8" x14ac:dyDescent="0.3">
      <c r="A37" s="142" t="s">
        <v>135</v>
      </c>
      <c r="B37" s="3" t="s">
        <v>182</v>
      </c>
      <c r="C37" s="313">
        <v>0</v>
      </c>
      <c r="D37" s="313">
        <v>0</v>
      </c>
      <c r="E37" s="47">
        <f>C37+D37</f>
        <v>0</v>
      </c>
      <c r="F37" s="313">
        <v>0</v>
      </c>
      <c r="G37" s="313">
        <v>0</v>
      </c>
      <c r="H37" s="47">
        <f>F37+G37</f>
        <v>0</v>
      </c>
      <c r="I37" s="47">
        <f>E37+H37</f>
        <v>0</v>
      </c>
      <c r="J37" s="144" t="s">
        <v>247</v>
      </c>
      <c r="K37" s="144" t="s">
        <v>276</v>
      </c>
      <c r="L37" s="338"/>
      <c r="M37" s="278" t="str">
        <f t="shared" si="0"/>
        <v xml:space="preserve"> pe perioada de execuţie a lucrărilor </v>
      </c>
      <c r="N37" s="276">
        <v>0</v>
      </c>
      <c r="O37" s="24">
        <v>0</v>
      </c>
      <c r="P37" s="24">
        <v>0</v>
      </c>
      <c r="Q37" s="24">
        <v>0</v>
      </c>
      <c r="R37" s="325">
        <f t="shared" si="1"/>
        <v>0</v>
      </c>
      <c r="S37" s="140" t="str">
        <f t="shared" si="2"/>
        <v>OK</v>
      </c>
    </row>
    <row r="38" spans="1:19" s="141" customFormat="1" ht="68.400000000000006" customHeight="1" x14ac:dyDescent="0.3">
      <c r="A38" s="142" t="s">
        <v>136</v>
      </c>
      <c r="B38" s="3" t="s">
        <v>183</v>
      </c>
      <c r="C38" s="313">
        <v>0</v>
      </c>
      <c r="D38" s="313">
        <v>0</v>
      </c>
      <c r="E38" s="47">
        <f>C38+D38</f>
        <v>0</v>
      </c>
      <c r="F38" s="313">
        <v>0</v>
      </c>
      <c r="G38" s="313">
        <v>0</v>
      </c>
      <c r="H38" s="47">
        <f>F38+G38</f>
        <v>0</v>
      </c>
      <c r="I38" s="47">
        <f>E38+H38</f>
        <v>0</v>
      </c>
      <c r="J38" s="144" t="s">
        <v>247</v>
      </c>
      <c r="K38" s="144" t="s">
        <v>276</v>
      </c>
      <c r="L38" s="338"/>
      <c r="M38" s="278" t="str">
        <f t="shared" si="0"/>
        <v xml:space="preserve"> pentru participarea proiectantului la fazele incluse în programul de control al lucrărilor de execuţie, avizat de către Inspectoratul de Stat în Construcţii </v>
      </c>
      <c r="N38" s="276">
        <v>0</v>
      </c>
      <c r="O38" s="24">
        <v>0</v>
      </c>
      <c r="P38" s="24">
        <v>0</v>
      </c>
      <c r="Q38" s="24">
        <v>0</v>
      </c>
      <c r="R38" s="325">
        <f t="shared" si="1"/>
        <v>0</v>
      </c>
      <c r="S38" s="140" t="str">
        <f t="shared" si="2"/>
        <v>OK</v>
      </c>
    </row>
    <row r="39" spans="1:19" s="141" customFormat="1" ht="29.4" customHeight="1" x14ac:dyDescent="0.3">
      <c r="A39" s="142" t="s">
        <v>137</v>
      </c>
      <c r="B39" s="3" t="s">
        <v>46</v>
      </c>
      <c r="C39" s="313">
        <v>0</v>
      </c>
      <c r="D39" s="313">
        <v>0</v>
      </c>
      <c r="E39" s="47">
        <f>C39+D39</f>
        <v>0</v>
      </c>
      <c r="F39" s="313">
        <v>0</v>
      </c>
      <c r="G39" s="313">
        <v>0</v>
      </c>
      <c r="H39" s="47">
        <f>F39+G39</f>
        <v>0</v>
      </c>
      <c r="I39" s="47">
        <f>E39+H39</f>
        <v>0</v>
      </c>
      <c r="J39" s="144" t="s">
        <v>247</v>
      </c>
      <c r="K39" s="144" t="s">
        <v>277</v>
      </c>
      <c r="L39" s="341"/>
      <c r="M39" s="278" t="str">
        <f t="shared" si="0"/>
        <v>Dirigenţie de şantier</v>
      </c>
      <c r="N39" s="276">
        <v>0</v>
      </c>
      <c r="O39" s="24">
        <v>0</v>
      </c>
      <c r="P39" s="24">
        <v>0</v>
      </c>
      <c r="Q39" s="24">
        <v>0</v>
      </c>
      <c r="R39" s="325">
        <f t="shared" si="1"/>
        <v>0</v>
      </c>
      <c r="S39" s="140" t="str">
        <f t="shared" si="2"/>
        <v>OK</v>
      </c>
    </row>
    <row r="40" spans="1:19" s="141" customFormat="1" ht="64.2" customHeight="1" x14ac:dyDescent="0.3">
      <c r="A40" s="142" t="s">
        <v>602</v>
      </c>
      <c r="B40" s="3" t="s">
        <v>603</v>
      </c>
      <c r="C40" s="313">
        <v>0</v>
      </c>
      <c r="D40" s="313">
        <v>0</v>
      </c>
      <c r="E40" s="47">
        <f>C40+D40</f>
        <v>0</v>
      </c>
      <c r="F40" s="313">
        <v>0</v>
      </c>
      <c r="G40" s="313">
        <v>0</v>
      </c>
      <c r="H40" s="47">
        <f>F40+G40</f>
        <v>0</v>
      </c>
      <c r="I40" s="47">
        <f>E40+H40</f>
        <v>0</v>
      </c>
      <c r="J40" s="144" t="s">
        <v>247</v>
      </c>
      <c r="K40" s="144" t="s">
        <v>598</v>
      </c>
      <c r="L40" s="341"/>
      <c r="M40" s="278" t="str">
        <f t="shared" ref="M40" si="45">B40</f>
        <v xml:space="preserve">Coordonator în materie de securitate şi sănătate - conform  Hotărârii Guvernului nr. 300/2006, cu modificările şi completările  ulterioare    </v>
      </c>
      <c r="N40" s="276">
        <v>0</v>
      </c>
      <c r="O40" s="24">
        <v>0</v>
      </c>
      <c r="P40" s="24">
        <v>0</v>
      </c>
      <c r="Q40" s="24">
        <v>0</v>
      </c>
      <c r="R40" s="325">
        <f t="shared" ref="R40" si="46">SUM(N40:Q40)</f>
        <v>0</v>
      </c>
      <c r="S40" s="140" t="str">
        <f t="shared" ref="S40" si="47">IF(R40=I40,"OK","ERROR")</f>
        <v>OK</v>
      </c>
    </row>
    <row r="41" spans="1:19" s="53" customFormat="1" ht="25.95" customHeight="1" x14ac:dyDescent="0.3">
      <c r="A41" s="49"/>
      <c r="B41" s="50" t="s">
        <v>62</v>
      </c>
      <c r="C41" s="51">
        <f t="shared" ref="C41:I41" si="48">SUM(C15+C19+C20+C21+C22+C29+C30+C35)</f>
        <v>0</v>
      </c>
      <c r="D41" s="51">
        <f t="shared" si="48"/>
        <v>0</v>
      </c>
      <c r="E41" s="51">
        <f t="shared" si="48"/>
        <v>0</v>
      </c>
      <c r="F41" s="51">
        <f t="shared" si="48"/>
        <v>0</v>
      </c>
      <c r="G41" s="51">
        <f t="shared" si="48"/>
        <v>0</v>
      </c>
      <c r="H41" s="51">
        <f t="shared" si="48"/>
        <v>0</v>
      </c>
      <c r="I41" s="51">
        <f t="shared" si="48"/>
        <v>0</v>
      </c>
      <c r="J41" s="96"/>
      <c r="K41" s="96"/>
      <c r="L41" s="338"/>
      <c r="M41" s="278" t="str">
        <f t="shared" si="0"/>
        <v> TOTAL CAPITOL 3</v>
      </c>
      <c r="N41" s="274">
        <f>SUM(N15+N19+N20+N21+N22+N29+N30+N35)</f>
        <v>0</v>
      </c>
      <c r="O41" s="51">
        <f>SUM(O15+O19+O20+O21+O22+O29+O30+O35)</f>
        <v>0</v>
      </c>
      <c r="P41" s="51">
        <f>SUM(P15+P19+P20+P21+P22+P29+P30+P35)</f>
        <v>0</v>
      </c>
      <c r="Q41" s="51">
        <f>SUM(Q15+Q19+Q20+Q21+Q22+Q29+Q30+Q35)</f>
        <v>0</v>
      </c>
      <c r="R41" s="51">
        <f>SUM(R15+R19+R20+R21+R22+R29+R30+R35)</f>
        <v>0</v>
      </c>
      <c r="S41" s="52" t="str">
        <f t="shared" si="2"/>
        <v>OK</v>
      </c>
    </row>
    <row r="42" spans="1:19" ht="20.399999999999999" customHeight="1" x14ac:dyDescent="0.3">
      <c r="A42" s="45" t="s">
        <v>184</v>
      </c>
      <c r="B42" s="449" t="s">
        <v>25</v>
      </c>
      <c r="C42" s="452"/>
      <c r="D42" s="452"/>
      <c r="E42" s="452"/>
      <c r="F42" s="452"/>
      <c r="G42" s="452"/>
      <c r="H42" s="452"/>
      <c r="I42" s="452"/>
      <c r="J42" s="94"/>
      <c r="K42" s="94"/>
      <c r="L42" s="338"/>
      <c r="M42" s="446" t="str">
        <f t="shared" si="0"/>
        <v>Cheltuieli pentru investiţia de bază</v>
      </c>
      <c r="N42" s="447"/>
      <c r="O42" s="447"/>
      <c r="P42" s="447"/>
      <c r="Q42" s="447"/>
      <c r="R42" s="448"/>
      <c r="S42" s="19" t="str">
        <f t="shared" si="2"/>
        <v>OK</v>
      </c>
    </row>
    <row r="43" spans="1:19" ht="48" customHeight="1" x14ac:dyDescent="0.3">
      <c r="A43" s="57" t="s">
        <v>55</v>
      </c>
      <c r="B43" s="55" t="s">
        <v>567</v>
      </c>
      <c r="C43" s="313">
        <v>0</v>
      </c>
      <c r="D43" s="313">
        <v>0</v>
      </c>
      <c r="E43" s="47">
        <f t="shared" ref="E43:E55" si="49">C43+D43</f>
        <v>0</v>
      </c>
      <c r="F43" s="24">
        <v>0</v>
      </c>
      <c r="G43" s="24">
        <v>0</v>
      </c>
      <c r="H43" s="47">
        <f t="shared" ref="H43:H55" si="50">F43+G43</f>
        <v>0</v>
      </c>
      <c r="I43" s="47">
        <f t="shared" ref="I43:I55" si="51">E43+H43</f>
        <v>0</v>
      </c>
      <c r="J43" s="88" t="s">
        <v>242</v>
      </c>
      <c r="K43" s="88" t="s">
        <v>260</v>
      </c>
      <c r="L43" s="338"/>
      <c r="M43" s="278" t="str">
        <f t="shared" si="0"/>
        <v xml:space="preserve">Construcţii şi instalaţii (inclusiv constructii si insalatii aferente aferente cheltuielilor de renovare de amploare moderată </v>
      </c>
      <c r="N43" s="276">
        <v>0</v>
      </c>
      <c r="O43" s="323">
        <v>0</v>
      </c>
      <c r="P43" s="323">
        <v>0</v>
      </c>
      <c r="Q43" s="322">
        <v>0</v>
      </c>
      <c r="R43" s="320">
        <f t="shared" si="1"/>
        <v>0</v>
      </c>
      <c r="S43" s="19" t="str">
        <f t="shared" si="2"/>
        <v>OK</v>
      </c>
    </row>
    <row r="44" spans="1:19" s="141" customFormat="1" ht="56.4" customHeight="1" x14ac:dyDescent="0.3">
      <c r="A44" s="57"/>
      <c r="B44" s="55" t="s">
        <v>568</v>
      </c>
      <c r="C44" s="313">
        <v>0</v>
      </c>
      <c r="D44" s="313">
        <v>0</v>
      </c>
      <c r="E44" s="47">
        <f t="shared" si="49"/>
        <v>0</v>
      </c>
      <c r="F44" s="24">
        <v>0</v>
      </c>
      <c r="G44" s="24">
        <v>0</v>
      </c>
      <c r="H44" s="47">
        <f t="shared" si="50"/>
        <v>0</v>
      </c>
      <c r="I44" s="47">
        <f t="shared" si="51"/>
        <v>0</v>
      </c>
      <c r="J44" s="145"/>
      <c r="K44" s="145"/>
      <c r="L44" s="341"/>
      <c r="M44" s="278" t="str">
        <f t="shared" si="0"/>
        <v xml:space="preserve">Din care: Construcţii, instalaţii aferente cheltuielilor de renovare de amploare moderată </v>
      </c>
      <c r="N44" s="276">
        <v>0</v>
      </c>
      <c r="O44" s="24">
        <v>0</v>
      </c>
      <c r="P44" s="24">
        <v>0</v>
      </c>
      <c r="Q44" s="24">
        <v>0</v>
      </c>
      <c r="R44" s="325">
        <f t="shared" si="1"/>
        <v>0</v>
      </c>
      <c r="S44" s="140" t="str">
        <f>IF(R44=I44,"OK","ERROR")</f>
        <v>OK</v>
      </c>
    </row>
    <row r="45" spans="1:19" s="141" customFormat="1" ht="58.2" customHeight="1" x14ac:dyDescent="0.3">
      <c r="A45" s="57" t="s">
        <v>48</v>
      </c>
      <c r="B45" s="55" t="s">
        <v>571</v>
      </c>
      <c r="C45" s="313">
        <v>0</v>
      </c>
      <c r="D45" s="313">
        <v>0</v>
      </c>
      <c r="E45" s="47">
        <f t="shared" si="49"/>
        <v>0</v>
      </c>
      <c r="F45" s="24">
        <v>0</v>
      </c>
      <c r="G45" s="24">
        <v>0</v>
      </c>
      <c r="H45" s="47">
        <f t="shared" si="50"/>
        <v>0</v>
      </c>
      <c r="I45" s="47">
        <f t="shared" si="51"/>
        <v>0</v>
      </c>
      <c r="J45" s="145" t="s">
        <v>242</v>
      </c>
      <c r="K45" s="145" t="s">
        <v>261</v>
      </c>
      <c r="L45" s="341"/>
      <c r="M45" s="278" t="str">
        <f t="shared" si="0"/>
        <v xml:space="preserve">Montaj utilaje, echipamente tehnologice şi funcţionale (inclusiv  montaj aferent cheltuielilor de renovare de amploare moderată </v>
      </c>
      <c r="N45" s="276">
        <v>0</v>
      </c>
      <c r="O45" s="24">
        <v>0</v>
      </c>
      <c r="P45" s="24">
        <v>0</v>
      </c>
      <c r="Q45" s="24">
        <v>0</v>
      </c>
      <c r="R45" s="325">
        <f t="shared" si="1"/>
        <v>0</v>
      </c>
      <c r="S45" s="140" t="str">
        <f t="shared" si="2"/>
        <v>OK</v>
      </c>
    </row>
    <row r="46" spans="1:19" ht="72" customHeight="1" x14ac:dyDescent="0.3">
      <c r="A46" s="57"/>
      <c r="B46" s="55" t="s">
        <v>604</v>
      </c>
      <c r="C46" s="313">
        <v>0</v>
      </c>
      <c r="D46" s="313">
        <v>0</v>
      </c>
      <c r="E46" s="47">
        <f t="shared" si="49"/>
        <v>0</v>
      </c>
      <c r="F46" s="24">
        <v>0</v>
      </c>
      <c r="G46" s="24">
        <v>0</v>
      </c>
      <c r="H46" s="47">
        <f t="shared" si="50"/>
        <v>0</v>
      </c>
      <c r="I46" s="47">
        <f t="shared" si="51"/>
        <v>0</v>
      </c>
      <c r="J46" s="88"/>
      <c r="K46" s="88"/>
      <c r="L46" s="338"/>
      <c r="M46" s="278" t="str">
        <f t="shared" si="0"/>
        <v xml:space="preserve">Din care: Montaj utilaje, echipamente tehnologice şi funcţionaleaferent cheltuielilor de renovare de amploare moderată </v>
      </c>
      <c r="N46" s="276">
        <v>0</v>
      </c>
      <c r="O46" s="323">
        <v>0</v>
      </c>
      <c r="P46" s="323">
        <v>0</v>
      </c>
      <c r="Q46" s="323">
        <v>0</v>
      </c>
      <c r="R46" s="320">
        <f t="shared" ref="R46" si="52">SUM(N46:Q46)</f>
        <v>0</v>
      </c>
      <c r="S46" s="19" t="str">
        <f>IF(R46=I46,"OK","ERROR")</f>
        <v>OK</v>
      </c>
    </row>
    <row r="47" spans="1:19" ht="72" x14ac:dyDescent="0.3">
      <c r="A47" s="57" t="s">
        <v>138</v>
      </c>
      <c r="B47" s="55" t="s">
        <v>605</v>
      </c>
      <c r="C47" s="313">
        <v>0</v>
      </c>
      <c r="D47" s="313">
        <v>0</v>
      </c>
      <c r="E47" s="47">
        <f t="shared" si="49"/>
        <v>0</v>
      </c>
      <c r="F47" s="24">
        <v>0</v>
      </c>
      <c r="G47" s="24">
        <v>0</v>
      </c>
      <c r="H47" s="47">
        <f t="shared" si="50"/>
        <v>0</v>
      </c>
      <c r="I47" s="47">
        <f t="shared" si="51"/>
        <v>0</v>
      </c>
      <c r="J47" s="88" t="s">
        <v>242</v>
      </c>
      <c r="K47" s="88" t="s">
        <v>262</v>
      </c>
      <c r="L47" s="338"/>
      <c r="M47" s="278" t="str">
        <f t="shared" si="0"/>
        <v>Utilaje, echipamente tehnologice şi funcţionale care necesită montaj (inclusiv Utilaje, echipamente tehnologice şi       funcţionale aferente cheltuielilor de renovare de amploare moderată )</v>
      </c>
      <c r="N47" s="276">
        <v>0</v>
      </c>
      <c r="O47" s="323">
        <v>0</v>
      </c>
      <c r="P47" s="323">
        <v>0</v>
      </c>
      <c r="Q47" s="323">
        <v>0</v>
      </c>
      <c r="R47" s="320">
        <f t="shared" si="1"/>
        <v>0</v>
      </c>
      <c r="S47" s="19" t="str">
        <f t="shared" si="2"/>
        <v>OK</v>
      </c>
    </row>
    <row r="48" spans="1:19" ht="72" customHeight="1" x14ac:dyDescent="0.3">
      <c r="A48" s="57"/>
      <c r="B48" s="55" t="s">
        <v>606</v>
      </c>
      <c r="C48" s="313">
        <v>0</v>
      </c>
      <c r="D48" s="313">
        <v>0</v>
      </c>
      <c r="E48" s="47">
        <f t="shared" ref="E48" si="53">C48+D48</f>
        <v>0</v>
      </c>
      <c r="F48" s="24">
        <v>0</v>
      </c>
      <c r="G48" s="24">
        <v>0</v>
      </c>
      <c r="H48" s="47">
        <f t="shared" ref="H48" si="54">F48+G48</f>
        <v>0</v>
      </c>
      <c r="I48" s="47">
        <f t="shared" ref="I48" si="55">E48+H48</f>
        <v>0</v>
      </c>
      <c r="J48" s="88"/>
      <c r="K48" s="88"/>
      <c r="L48" s="338"/>
      <c r="M48" s="278" t="str">
        <f t="shared" si="0"/>
        <v xml:space="preserve">Din care: Utilaje, echipamente tehnologice şi funcţionale care necesită montaj   aferente  cheltuielilor de renovare de amploare moderată </v>
      </c>
      <c r="N48" s="276">
        <v>0</v>
      </c>
      <c r="O48" s="323">
        <v>0</v>
      </c>
      <c r="P48" s="323">
        <v>0</v>
      </c>
      <c r="Q48" s="323">
        <v>0</v>
      </c>
      <c r="R48" s="320">
        <f t="shared" ref="R48" si="56">SUM(N48:Q48)</f>
        <v>0</v>
      </c>
      <c r="S48" s="19" t="str">
        <f>IF(R48=I48,"OK","ERROR")</f>
        <v>OK</v>
      </c>
    </row>
    <row r="49" spans="1:19" ht="67.2" x14ac:dyDescent="0.3">
      <c r="A49" s="57" t="s">
        <v>61</v>
      </c>
      <c r="B49" s="55" t="s">
        <v>607</v>
      </c>
      <c r="C49" s="313">
        <v>0</v>
      </c>
      <c r="D49" s="313">
        <v>0</v>
      </c>
      <c r="E49" s="47">
        <f t="shared" si="49"/>
        <v>0</v>
      </c>
      <c r="F49" s="24">
        <v>0</v>
      </c>
      <c r="G49" s="24">
        <v>0</v>
      </c>
      <c r="H49" s="47">
        <f t="shared" si="50"/>
        <v>0</v>
      </c>
      <c r="I49" s="47">
        <f t="shared" si="51"/>
        <v>0</v>
      </c>
      <c r="J49" s="98" t="s">
        <v>240</v>
      </c>
      <c r="K49" s="98" t="s">
        <v>263</v>
      </c>
      <c r="L49" s="338"/>
      <c r="M49" s="278" t="str">
        <f t="shared" si="0"/>
        <v xml:space="preserve">Utilaje, echipamente tehnologice şi funcţionale care nu necesită montaj şi echipamente de transport (inclusiv utilaje aferente cheltuielilor de renovare de amploare moderată )         </v>
      </c>
      <c r="N49" s="276">
        <v>0</v>
      </c>
      <c r="O49" s="323">
        <v>0</v>
      </c>
      <c r="P49" s="323">
        <v>0</v>
      </c>
      <c r="Q49" s="323">
        <v>0</v>
      </c>
      <c r="R49" s="320">
        <f t="shared" si="1"/>
        <v>0</v>
      </c>
      <c r="S49" s="19" t="str">
        <f t="shared" si="2"/>
        <v>OK</v>
      </c>
    </row>
    <row r="50" spans="1:19" ht="82.95" hidden="1" customHeight="1" x14ac:dyDescent="0.3">
      <c r="A50" s="459"/>
      <c r="B50" s="129" t="s">
        <v>313</v>
      </c>
      <c r="C50" s="313">
        <v>0</v>
      </c>
      <c r="D50" s="313">
        <v>0</v>
      </c>
      <c r="E50" s="47">
        <f t="shared" si="49"/>
        <v>0</v>
      </c>
      <c r="F50" s="24">
        <v>0</v>
      </c>
      <c r="G50" s="24">
        <v>0</v>
      </c>
      <c r="H50" s="47">
        <f t="shared" ref="H50" si="57">F50+G50</f>
        <v>0</v>
      </c>
      <c r="I50" s="47">
        <f t="shared" ref="I50" si="58">E50+H50</f>
        <v>0</v>
      </c>
      <c r="J50" s="98" t="s">
        <v>240</v>
      </c>
      <c r="K50" s="98" t="s">
        <v>306</v>
      </c>
      <c r="L50" s="338"/>
      <c r="M50" s="278" t="str">
        <f t="shared" si="0"/>
        <v>Din care: Cheltuieli cu achiziționarea de instalații/ echipamente specifice în scopul obținerii unei economii de energie, precum și sisteme care utilizează surse regenerabile/ alternative de energie</v>
      </c>
      <c r="N50" s="276">
        <v>0</v>
      </c>
      <c r="O50" s="323">
        <v>0</v>
      </c>
      <c r="P50" s="323">
        <v>0</v>
      </c>
      <c r="Q50" s="323">
        <v>0</v>
      </c>
      <c r="R50" s="320">
        <f t="shared" ref="R50" si="59">SUM(N50:Q50)</f>
        <v>0</v>
      </c>
      <c r="S50" s="19" t="str">
        <f t="shared" ref="S50" si="60">IF(R50=I50,"OK","ERROR")</f>
        <v>OK</v>
      </c>
    </row>
    <row r="51" spans="1:19" ht="60" customHeight="1" x14ac:dyDescent="0.3">
      <c r="A51" s="460"/>
      <c r="B51" s="55" t="s">
        <v>608</v>
      </c>
      <c r="C51" s="313">
        <v>0</v>
      </c>
      <c r="D51" s="313">
        <v>0</v>
      </c>
      <c r="E51" s="47">
        <f t="shared" si="49"/>
        <v>0</v>
      </c>
      <c r="F51" s="24">
        <v>0</v>
      </c>
      <c r="G51" s="24">
        <v>0</v>
      </c>
      <c r="H51" s="47">
        <f t="shared" si="50"/>
        <v>0</v>
      </c>
      <c r="I51" s="47">
        <f t="shared" si="51"/>
        <v>0</v>
      </c>
      <c r="J51" s="88"/>
      <c r="K51" s="98"/>
      <c r="L51" s="338"/>
      <c r="M51" s="278" t="str">
        <f t="shared" si="0"/>
        <v xml:space="preserve">Din care:Utilaje, echipamente tehnologice şi funcţionale care nu necesită montaj şi echipamente de transport aferente cheltuielilor de renovare de amploare moderată  </v>
      </c>
      <c r="N51" s="276">
        <v>0</v>
      </c>
      <c r="O51" s="323">
        <v>0</v>
      </c>
      <c r="P51" s="323">
        <v>0</v>
      </c>
      <c r="Q51" s="323">
        <v>0</v>
      </c>
      <c r="R51" s="320">
        <f t="shared" si="1"/>
        <v>0</v>
      </c>
      <c r="S51" s="19" t="str">
        <f>IF(R51=I51,"OK","ERROR")</f>
        <v>OK</v>
      </c>
    </row>
    <row r="52" spans="1:19" ht="36.6" customHeight="1" x14ac:dyDescent="0.3">
      <c r="A52" s="57" t="s">
        <v>139</v>
      </c>
      <c r="B52" s="55" t="s">
        <v>569</v>
      </c>
      <c r="C52" s="313">
        <v>0</v>
      </c>
      <c r="D52" s="313">
        <v>0</v>
      </c>
      <c r="E52" s="47">
        <f t="shared" si="49"/>
        <v>0</v>
      </c>
      <c r="F52" s="24">
        <v>0</v>
      </c>
      <c r="G52" s="24">
        <v>0</v>
      </c>
      <c r="H52" s="47">
        <f t="shared" si="50"/>
        <v>0</v>
      </c>
      <c r="I52" s="47">
        <f t="shared" si="51"/>
        <v>0</v>
      </c>
      <c r="J52" s="98" t="s">
        <v>240</v>
      </c>
      <c r="K52" s="98" t="s">
        <v>273</v>
      </c>
      <c r="L52" s="338"/>
      <c r="M52" s="278" t="str">
        <f t="shared" si="0"/>
        <v xml:space="preserve">Dotări (inclusiv dotari aferente cheltuielilor de renovare de amploare moderată </v>
      </c>
      <c r="N52" s="276">
        <v>0</v>
      </c>
      <c r="O52" s="323">
        <v>0</v>
      </c>
      <c r="P52" s="323">
        <v>0</v>
      </c>
      <c r="Q52" s="323">
        <v>0</v>
      </c>
      <c r="R52" s="320">
        <f t="shared" si="1"/>
        <v>0</v>
      </c>
      <c r="S52" s="19" t="str">
        <f t="shared" si="2"/>
        <v>OK</v>
      </c>
    </row>
    <row r="53" spans="1:19" ht="39.6" customHeight="1" x14ac:dyDescent="0.3">
      <c r="A53" s="57"/>
      <c r="B53" s="55" t="s">
        <v>351</v>
      </c>
      <c r="C53" s="313">
        <v>0</v>
      </c>
      <c r="D53" s="313">
        <v>0</v>
      </c>
      <c r="E53" s="47">
        <f t="shared" ref="E53" si="61">C53+D53</f>
        <v>0</v>
      </c>
      <c r="F53" s="24">
        <v>0</v>
      </c>
      <c r="G53" s="24">
        <v>0</v>
      </c>
      <c r="H53" s="47">
        <f t="shared" ref="H53" si="62">F53+G53</f>
        <v>0</v>
      </c>
      <c r="I53" s="47">
        <f t="shared" ref="I53" si="63">E53+H53</f>
        <v>0</v>
      </c>
      <c r="J53" s="88"/>
      <c r="K53" s="88"/>
      <c r="L53" s="338"/>
      <c r="M53" s="278" t="str">
        <f t="shared" si="0"/>
        <v xml:space="preserve">Din care: Dotari aferente cheltuielilor de renovare de amploare moderată </v>
      </c>
      <c r="N53" s="276">
        <v>0</v>
      </c>
      <c r="O53" s="323">
        <v>0</v>
      </c>
      <c r="P53" s="323">
        <v>0</v>
      </c>
      <c r="Q53" s="323">
        <v>0</v>
      </c>
      <c r="R53" s="320">
        <f t="shared" ref="R53" si="64">SUM(N53:Q53)</f>
        <v>0</v>
      </c>
      <c r="S53" s="19" t="str">
        <f>IF(R53=I53,"OK","ERROR")</f>
        <v>OK</v>
      </c>
    </row>
    <row r="54" spans="1:19" ht="49.95" customHeight="1" x14ac:dyDescent="0.3">
      <c r="A54" s="57" t="s">
        <v>126</v>
      </c>
      <c r="B54" s="55" t="s">
        <v>570</v>
      </c>
      <c r="C54" s="313">
        <v>0</v>
      </c>
      <c r="D54" s="313">
        <v>0</v>
      </c>
      <c r="E54" s="47">
        <f t="shared" si="49"/>
        <v>0</v>
      </c>
      <c r="F54" s="24">
        <v>0</v>
      </c>
      <c r="G54" s="24">
        <v>0</v>
      </c>
      <c r="H54" s="47">
        <f t="shared" si="50"/>
        <v>0</v>
      </c>
      <c r="I54" s="47">
        <f t="shared" si="51"/>
        <v>0</v>
      </c>
      <c r="J54" s="98" t="s">
        <v>274</v>
      </c>
      <c r="K54" s="98" t="s">
        <v>275</v>
      </c>
      <c r="L54" s="341"/>
      <c r="M54" s="278" t="str">
        <f t="shared" si="0"/>
        <v>Active necorporale (inclusiv active necorporale aferente cheltuielilor de renovare de amploare moderată )</v>
      </c>
      <c r="N54" s="276">
        <v>0</v>
      </c>
      <c r="O54" s="323">
        <v>0</v>
      </c>
      <c r="P54" s="323">
        <v>0</v>
      </c>
      <c r="Q54" s="323">
        <v>0</v>
      </c>
      <c r="R54" s="320">
        <f t="shared" si="1"/>
        <v>0</v>
      </c>
      <c r="S54" s="19" t="str">
        <f t="shared" si="2"/>
        <v>OK</v>
      </c>
    </row>
    <row r="55" spans="1:19" ht="43.2" customHeight="1" x14ac:dyDescent="0.3">
      <c r="A55" s="57"/>
      <c r="B55" s="55" t="s">
        <v>352</v>
      </c>
      <c r="C55" s="313">
        <v>0</v>
      </c>
      <c r="D55" s="313">
        <v>0</v>
      </c>
      <c r="E55" s="47">
        <f t="shared" si="49"/>
        <v>0</v>
      </c>
      <c r="F55" s="24">
        <v>0</v>
      </c>
      <c r="G55" s="24">
        <v>0</v>
      </c>
      <c r="H55" s="47">
        <f t="shared" si="50"/>
        <v>0</v>
      </c>
      <c r="I55" s="47">
        <f t="shared" si="51"/>
        <v>0</v>
      </c>
      <c r="J55" s="88"/>
      <c r="K55" s="88"/>
      <c r="L55" s="338"/>
      <c r="M55" s="278" t="str">
        <f t="shared" si="0"/>
        <v xml:space="preserve">Din care: Active necorporale  aferente cheltuielilor de renovare de amploare moderată </v>
      </c>
      <c r="N55" s="276">
        <v>0</v>
      </c>
      <c r="O55" s="323">
        <v>0</v>
      </c>
      <c r="P55" s="323">
        <v>0</v>
      </c>
      <c r="Q55" s="323">
        <v>0</v>
      </c>
      <c r="R55" s="320">
        <f t="shared" si="1"/>
        <v>0</v>
      </c>
      <c r="S55" s="19" t="str">
        <f>IF(R55=I55,"OK","ERROR")</f>
        <v>OK</v>
      </c>
    </row>
    <row r="56" spans="1:19" s="53" customFormat="1" ht="22.2" customHeight="1" x14ac:dyDescent="0.3">
      <c r="A56" s="49"/>
      <c r="B56" s="50" t="s">
        <v>9</v>
      </c>
      <c r="C56" s="51">
        <f>C43+C45+C47+C49+C52+C54</f>
        <v>0</v>
      </c>
      <c r="D56" s="51">
        <f t="shared" ref="D56:I56" si="65">D43+D45+D47+D49+D52+D54</f>
        <v>0</v>
      </c>
      <c r="E56" s="51">
        <f t="shared" si="65"/>
        <v>0</v>
      </c>
      <c r="F56" s="51">
        <f t="shared" si="65"/>
        <v>0</v>
      </c>
      <c r="G56" s="51">
        <f t="shared" si="65"/>
        <v>0</v>
      </c>
      <c r="H56" s="51">
        <f t="shared" si="65"/>
        <v>0</v>
      </c>
      <c r="I56" s="51">
        <f t="shared" si="65"/>
        <v>0</v>
      </c>
      <c r="J56" s="96"/>
      <c r="K56" s="96"/>
      <c r="L56" s="338"/>
      <c r="M56" s="278" t="str">
        <f t="shared" si="0"/>
        <v>TOTAL CAPITOL 4</v>
      </c>
      <c r="N56" s="274">
        <f>N43+N45+N47+N49+N52+N54</f>
        <v>0</v>
      </c>
      <c r="O56" s="51">
        <f>O43+O45+O47+O49+O52+O54</f>
        <v>0</v>
      </c>
      <c r="P56" s="51">
        <f>P43+P45+P47+P49+P52+P54</f>
        <v>0</v>
      </c>
      <c r="Q56" s="51">
        <f>Q43+Q45+Q47+Q49+Q52+Q54</f>
        <v>0</v>
      </c>
      <c r="R56" s="51">
        <f>R43+R45+R47+R49+R52+R54</f>
        <v>0</v>
      </c>
      <c r="S56" s="52" t="str">
        <f t="shared" si="2"/>
        <v>OK</v>
      </c>
    </row>
    <row r="57" spans="1:19" ht="19.95" customHeight="1" x14ac:dyDescent="0.3">
      <c r="A57" s="45" t="s">
        <v>26</v>
      </c>
      <c r="B57" s="449" t="s">
        <v>27</v>
      </c>
      <c r="C57" s="452"/>
      <c r="D57" s="452"/>
      <c r="E57" s="452"/>
      <c r="F57" s="452"/>
      <c r="G57" s="452"/>
      <c r="H57" s="452"/>
      <c r="I57" s="452"/>
      <c r="J57" s="94"/>
      <c r="K57" s="94"/>
      <c r="L57" s="338"/>
      <c r="M57" s="446" t="str">
        <f t="shared" si="0"/>
        <v>Alte cheltuieli</v>
      </c>
      <c r="N57" s="447"/>
      <c r="O57" s="447"/>
      <c r="P57" s="447"/>
      <c r="Q57" s="447"/>
      <c r="R57" s="448"/>
      <c r="S57" s="19"/>
    </row>
    <row r="58" spans="1:19" ht="15" customHeight="1" x14ac:dyDescent="0.3">
      <c r="A58" s="58" t="s">
        <v>185</v>
      </c>
      <c r="B58" s="3" t="s">
        <v>186</v>
      </c>
      <c r="C58" s="47">
        <f>C59+C60</f>
        <v>0</v>
      </c>
      <c r="D58" s="47">
        <f t="shared" ref="D58:I58" si="66">D59+D60</f>
        <v>0</v>
      </c>
      <c r="E58" s="47">
        <f t="shared" si="66"/>
        <v>0</v>
      </c>
      <c r="F58" s="47">
        <f t="shared" si="66"/>
        <v>0</v>
      </c>
      <c r="G58" s="47">
        <f t="shared" si="66"/>
        <v>0</v>
      </c>
      <c r="H58" s="47">
        <f t="shared" si="66"/>
        <v>0</v>
      </c>
      <c r="I58" s="47">
        <f t="shared" si="66"/>
        <v>0</v>
      </c>
      <c r="J58" s="99"/>
      <c r="K58" s="99"/>
      <c r="L58" s="338"/>
      <c r="M58" s="278" t="str">
        <f t="shared" si="0"/>
        <v xml:space="preserve">Organizare de şantier </v>
      </c>
      <c r="N58" s="275">
        <f t="shared" ref="N58:R58" si="67">N59+N60</f>
        <v>0</v>
      </c>
      <c r="O58" s="47">
        <f t="shared" si="67"/>
        <v>0</v>
      </c>
      <c r="P58" s="47">
        <f t="shared" si="67"/>
        <v>0</v>
      </c>
      <c r="Q58" s="47">
        <f t="shared" si="67"/>
        <v>0</v>
      </c>
      <c r="R58" s="47">
        <f t="shared" si="67"/>
        <v>0</v>
      </c>
      <c r="S58" s="19" t="str">
        <f t="shared" si="2"/>
        <v>OK</v>
      </c>
    </row>
    <row r="59" spans="1:19" ht="38.4" x14ac:dyDescent="0.3">
      <c r="A59" s="58"/>
      <c r="B59" s="3" t="s">
        <v>187</v>
      </c>
      <c r="C59" s="24">
        <v>0</v>
      </c>
      <c r="D59" s="24">
        <v>0</v>
      </c>
      <c r="E59" s="47">
        <f>C59+D59</f>
        <v>0</v>
      </c>
      <c r="F59" s="24">
        <v>0</v>
      </c>
      <c r="G59" s="24">
        <v>0</v>
      </c>
      <c r="H59" s="47">
        <f>F59+G59</f>
        <v>0</v>
      </c>
      <c r="I59" s="47">
        <f>E59+H59</f>
        <v>0</v>
      </c>
      <c r="J59" s="100" t="s">
        <v>242</v>
      </c>
      <c r="K59" s="98" t="s">
        <v>271</v>
      </c>
      <c r="L59" s="338"/>
      <c r="M59" s="278" t="str">
        <f t="shared" si="0"/>
        <v>5.1.1.  Lucrări de construcţii şi instalaţii aferente organizării de şantier</v>
      </c>
      <c r="N59" s="321">
        <v>0</v>
      </c>
      <c r="O59" s="323">
        <v>0</v>
      </c>
      <c r="P59" s="323">
        <v>0</v>
      </c>
      <c r="Q59" s="323">
        <v>0</v>
      </c>
      <c r="R59" s="320">
        <f t="shared" si="1"/>
        <v>0</v>
      </c>
      <c r="S59" s="19" t="str">
        <f t="shared" si="2"/>
        <v>OK</v>
      </c>
    </row>
    <row r="60" spans="1:19" ht="24.6" customHeight="1" x14ac:dyDescent="0.3">
      <c r="A60" s="58"/>
      <c r="B60" s="3" t="s">
        <v>188</v>
      </c>
      <c r="C60" s="24">
        <v>0</v>
      </c>
      <c r="D60" s="24">
        <v>0</v>
      </c>
      <c r="E60" s="47">
        <f>C60+D60</f>
        <v>0</v>
      </c>
      <c r="F60" s="24">
        <v>0</v>
      </c>
      <c r="G60" s="24">
        <v>0</v>
      </c>
      <c r="H60" s="47">
        <f>F60+G60</f>
        <v>0</v>
      </c>
      <c r="I60" s="47">
        <f>E60+H60</f>
        <v>0</v>
      </c>
      <c r="J60" s="100" t="s">
        <v>242</v>
      </c>
      <c r="K60" s="98" t="s">
        <v>272</v>
      </c>
      <c r="L60" s="338"/>
      <c r="M60" s="278" t="str">
        <f t="shared" si="0"/>
        <v>5.1.2. Cheltuieli conexe organizării şantierului</v>
      </c>
      <c r="N60" s="321">
        <v>0</v>
      </c>
      <c r="O60" s="323">
        <v>0</v>
      </c>
      <c r="P60" s="323">
        <v>0</v>
      </c>
      <c r="Q60" s="323">
        <v>0</v>
      </c>
      <c r="R60" s="320">
        <f t="shared" si="1"/>
        <v>0</v>
      </c>
      <c r="S60" s="19" t="str">
        <f t="shared" si="2"/>
        <v>OK</v>
      </c>
    </row>
    <row r="61" spans="1:19" ht="24.6" customHeight="1" x14ac:dyDescent="0.3">
      <c r="A61" s="58" t="s">
        <v>189</v>
      </c>
      <c r="B61" s="3" t="s">
        <v>190</v>
      </c>
      <c r="C61" s="47">
        <f>C62+C63+C64+C65+C66</f>
        <v>0</v>
      </c>
      <c r="D61" s="47">
        <f t="shared" ref="D61:I61" si="68">D62+D63+D64+D65+D66</f>
        <v>0</v>
      </c>
      <c r="E61" s="47">
        <f t="shared" si="68"/>
        <v>0</v>
      </c>
      <c r="F61" s="47">
        <f t="shared" si="68"/>
        <v>0</v>
      </c>
      <c r="G61" s="47">
        <f t="shared" si="68"/>
        <v>0</v>
      </c>
      <c r="H61" s="47">
        <f t="shared" si="68"/>
        <v>0</v>
      </c>
      <c r="I61" s="47">
        <f t="shared" si="68"/>
        <v>0</v>
      </c>
      <c r="J61" s="99"/>
      <c r="K61" s="99"/>
      <c r="L61" s="338"/>
      <c r="M61" s="278" t="str">
        <f t="shared" si="0"/>
        <v xml:space="preserve">Comisioane, cote, taxe, costul creditului </v>
      </c>
      <c r="N61" s="275">
        <f t="shared" ref="N61:R61" si="69">N62+N63+N64+N65+N66</f>
        <v>0</v>
      </c>
      <c r="O61" s="47">
        <f t="shared" si="69"/>
        <v>0</v>
      </c>
      <c r="P61" s="47">
        <f t="shared" si="69"/>
        <v>0</v>
      </c>
      <c r="Q61" s="47">
        <f t="shared" si="69"/>
        <v>0</v>
      </c>
      <c r="R61" s="47">
        <f t="shared" si="69"/>
        <v>0</v>
      </c>
      <c r="S61" s="19" t="str">
        <f t="shared" si="2"/>
        <v>OK</v>
      </c>
    </row>
    <row r="62" spans="1:19" s="141" customFormat="1" ht="40.200000000000003" customHeight="1" x14ac:dyDescent="0.3">
      <c r="A62" s="142"/>
      <c r="B62" s="3" t="s">
        <v>191</v>
      </c>
      <c r="C62" s="313">
        <v>0</v>
      </c>
      <c r="D62" s="313">
        <v>0</v>
      </c>
      <c r="E62" s="47">
        <f t="shared" ref="E62:E68" si="70">C62+D62</f>
        <v>0</v>
      </c>
      <c r="F62" s="313">
        <v>0</v>
      </c>
      <c r="G62" s="313">
        <v>0</v>
      </c>
      <c r="H62" s="47">
        <f t="shared" ref="H62:H68" si="71">F62+G62</f>
        <v>0</v>
      </c>
      <c r="I62" s="47">
        <f t="shared" ref="I62:I68" si="72">E62+H62</f>
        <v>0</v>
      </c>
      <c r="J62" s="100" t="s">
        <v>267</v>
      </c>
      <c r="K62" s="98" t="s">
        <v>191</v>
      </c>
      <c r="L62" s="338"/>
      <c r="M62" s="278" t="str">
        <f t="shared" si="0"/>
        <v>5.2.1. Comisioanele şi dobânzile aferente creditului băncii finanţatoare</v>
      </c>
      <c r="N62" s="276">
        <v>0</v>
      </c>
      <c r="O62" s="24">
        <v>0</v>
      </c>
      <c r="P62" s="24">
        <v>0</v>
      </c>
      <c r="Q62" s="24">
        <v>0</v>
      </c>
      <c r="R62" s="325">
        <f t="shared" si="1"/>
        <v>0</v>
      </c>
      <c r="S62" s="140" t="str">
        <f t="shared" si="2"/>
        <v>OK</v>
      </c>
    </row>
    <row r="63" spans="1:19" s="141" customFormat="1" ht="38.4" customHeight="1" x14ac:dyDescent="0.3">
      <c r="A63" s="142"/>
      <c r="B63" s="3" t="s">
        <v>192</v>
      </c>
      <c r="C63" s="313">
        <v>0</v>
      </c>
      <c r="D63" s="313">
        <v>0</v>
      </c>
      <c r="E63" s="47">
        <f t="shared" si="70"/>
        <v>0</v>
      </c>
      <c r="F63" s="313">
        <v>0</v>
      </c>
      <c r="G63" s="313">
        <v>0</v>
      </c>
      <c r="H63" s="47">
        <f t="shared" si="71"/>
        <v>0</v>
      </c>
      <c r="I63" s="47">
        <f t="shared" si="72"/>
        <v>0</v>
      </c>
      <c r="J63" s="100" t="s">
        <v>267</v>
      </c>
      <c r="K63" s="98" t="s">
        <v>268</v>
      </c>
      <c r="L63" s="338"/>
      <c r="M63" s="278" t="str">
        <f t="shared" si="0"/>
        <v>5.2.2. Cota aferentă ISC pentru controlul calităţii lucrărilor de construcţii</v>
      </c>
      <c r="N63" s="276">
        <v>0</v>
      </c>
      <c r="O63" s="24">
        <v>0</v>
      </c>
      <c r="P63" s="24">
        <v>0</v>
      </c>
      <c r="Q63" s="24">
        <v>0</v>
      </c>
      <c r="R63" s="325">
        <f t="shared" si="1"/>
        <v>0</v>
      </c>
      <c r="S63" s="140" t="str">
        <f t="shared" si="2"/>
        <v>OK</v>
      </c>
    </row>
    <row r="64" spans="1:19" s="141" customFormat="1" ht="67.2" customHeight="1" x14ac:dyDescent="0.3">
      <c r="A64" s="142"/>
      <c r="B64" s="3" t="s">
        <v>193</v>
      </c>
      <c r="C64" s="313">
        <v>0</v>
      </c>
      <c r="D64" s="313">
        <v>0</v>
      </c>
      <c r="E64" s="47">
        <f t="shared" si="70"/>
        <v>0</v>
      </c>
      <c r="F64" s="313">
        <v>0</v>
      </c>
      <c r="G64" s="313">
        <v>0</v>
      </c>
      <c r="H64" s="47">
        <f t="shared" si="71"/>
        <v>0</v>
      </c>
      <c r="I64" s="47">
        <f t="shared" si="72"/>
        <v>0</v>
      </c>
      <c r="J64" s="100" t="s">
        <v>267</v>
      </c>
      <c r="K64" s="98" t="s">
        <v>193</v>
      </c>
      <c r="L64" s="338"/>
      <c r="M64" s="278" t="str">
        <f t="shared" si="0"/>
        <v>5.2.3. Cota aferentă ISC pentru controlul statului în amenajarea teritoriului, urbanism şi pentru autorizarea lucrărilor de construcţii</v>
      </c>
      <c r="N64" s="276">
        <v>0</v>
      </c>
      <c r="O64" s="24">
        <v>0</v>
      </c>
      <c r="P64" s="24">
        <v>0</v>
      </c>
      <c r="Q64" s="24">
        <v>0</v>
      </c>
      <c r="R64" s="325">
        <f t="shared" si="1"/>
        <v>0</v>
      </c>
      <c r="S64" s="140" t="str">
        <f t="shared" si="2"/>
        <v>OK</v>
      </c>
    </row>
    <row r="65" spans="1:19" s="141" customFormat="1" ht="28.8" x14ac:dyDescent="0.3">
      <c r="A65" s="142"/>
      <c r="B65" s="3" t="s">
        <v>194</v>
      </c>
      <c r="C65" s="313">
        <v>0</v>
      </c>
      <c r="D65" s="313">
        <v>0</v>
      </c>
      <c r="E65" s="47">
        <f t="shared" si="70"/>
        <v>0</v>
      </c>
      <c r="F65" s="313">
        <v>0</v>
      </c>
      <c r="G65" s="313">
        <v>0</v>
      </c>
      <c r="H65" s="47">
        <f t="shared" si="71"/>
        <v>0</v>
      </c>
      <c r="I65" s="47">
        <f t="shared" si="72"/>
        <v>0</v>
      </c>
      <c r="J65" s="100" t="s">
        <v>267</v>
      </c>
      <c r="K65" s="98" t="s">
        <v>269</v>
      </c>
      <c r="L65" s="338"/>
      <c r="M65" s="278" t="str">
        <f t="shared" si="0"/>
        <v xml:space="preserve">5.2.4. Cota aferentă Casei Sociale a Constructorilor - CSC </v>
      </c>
      <c r="N65" s="276">
        <v>0</v>
      </c>
      <c r="O65" s="24">
        <v>0</v>
      </c>
      <c r="P65" s="24">
        <v>0</v>
      </c>
      <c r="Q65" s="24">
        <v>0</v>
      </c>
      <c r="R65" s="325">
        <f t="shared" si="1"/>
        <v>0</v>
      </c>
      <c r="S65" s="140" t="str">
        <f t="shared" si="2"/>
        <v>OK</v>
      </c>
    </row>
    <row r="66" spans="1:19" s="141" customFormat="1" ht="37.799999999999997" customHeight="1" x14ac:dyDescent="0.3">
      <c r="A66" s="142"/>
      <c r="B66" s="3" t="s">
        <v>195</v>
      </c>
      <c r="C66" s="313">
        <v>0</v>
      </c>
      <c r="D66" s="313">
        <v>0</v>
      </c>
      <c r="E66" s="47">
        <f t="shared" si="70"/>
        <v>0</v>
      </c>
      <c r="F66" s="313">
        <v>0</v>
      </c>
      <c r="G66" s="313">
        <v>0</v>
      </c>
      <c r="H66" s="47">
        <f t="shared" si="71"/>
        <v>0</v>
      </c>
      <c r="I66" s="47">
        <f t="shared" si="72"/>
        <v>0</v>
      </c>
      <c r="J66" s="100" t="s">
        <v>267</v>
      </c>
      <c r="K66" s="98" t="s">
        <v>270</v>
      </c>
      <c r="L66" s="338"/>
      <c r="M66" s="278" t="str">
        <f t="shared" si="0"/>
        <v xml:space="preserve">5.2.5. Taxe pentru acorduri, avize conforme şi autorizaţia de construire/desfiinţare </v>
      </c>
      <c r="N66" s="276">
        <v>0</v>
      </c>
      <c r="O66" s="24">
        <v>0</v>
      </c>
      <c r="P66" s="24">
        <v>0</v>
      </c>
      <c r="Q66" s="24">
        <v>0</v>
      </c>
      <c r="R66" s="325">
        <f t="shared" si="1"/>
        <v>0</v>
      </c>
      <c r="S66" s="140" t="str">
        <f t="shared" si="2"/>
        <v>OK</v>
      </c>
    </row>
    <row r="67" spans="1:19" ht="68.400000000000006" customHeight="1" x14ac:dyDescent="0.3">
      <c r="A67" s="58" t="s">
        <v>196</v>
      </c>
      <c r="B67" s="226" t="s">
        <v>348</v>
      </c>
      <c r="C67" s="313">
        <v>0</v>
      </c>
      <c r="D67" s="313">
        <v>0</v>
      </c>
      <c r="E67" s="47">
        <f t="shared" si="70"/>
        <v>0</v>
      </c>
      <c r="F67" s="313">
        <v>0</v>
      </c>
      <c r="G67" s="313">
        <v>0</v>
      </c>
      <c r="H67" s="47">
        <f t="shared" si="71"/>
        <v>0</v>
      </c>
      <c r="I67" s="47">
        <f t="shared" si="72"/>
        <v>0</v>
      </c>
      <c r="J67" s="100" t="s">
        <v>242</v>
      </c>
      <c r="K67" s="98" t="s">
        <v>266</v>
      </c>
      <c r="L67" s="338" t="str">
        <f>IF(E67&gt;SUM(E10+E13+E56)*Instructiuni!F13,"!!! Atentie prag","")</f>
        <v/>
      </c>
      <c r="M67" s="278" t="str">
        <f t="shared" si="0"/>
        <v>Cheltuielile diverse şi neprevăzute în limita a 10% din valoarea cheltuielilor eligibile cuprinse la capitolele/subcapitolelele 1.1, 1.2, 1.3, 2 și 4 din ghidul solicitantului, cap. 5.3.2.Categorii și plafoane de cheltuieli eligibile</v>
      </c>
      <c r="N67" s="276">
        <v>0</v>
      </c>
      <c r="O67" s="323">
        <v>0</v>
      </c>
      <c r="P67" s="323">
        <v>0</v>
      </c>
      <c r="Q67" s="323">
        <v>0</v>
      </c>
      <c r="R67" s="320">
        <f t="shared" si="1"/>
        <v>0</v>
      </c>
      <c r="S67" s="19" t="str">
        <f t="shared" si="2"/>
        <v>OK</v>
      </c>
    </row>
    <row r="68" spans="1:19" s="141" customFormat="1" ht="28.8" x14ac:dyDescent="0.3">
      <c r="A68" s="142" t="s">
        <v>197</v>
      </c>
      <c r="B68" s="3" t="s">
        <v>198</v>
      </c>
      <c r="C68" s="313">
        <v>0</v>
      </c>
      <c r="D68" s="313">
        <v>0</v>
      </c>
      <c r="E68" s="47">
        <f t="shared" si="70"/>
        <v>0</v>
      </c>
      <c r="F68" s="313">
        <v>0</v>
      </c>
      <c r="G68" s="313">
        <v>0</v>
      </c>
      <c r="H68" s="47">
        <f t="shared" si="71"/>
        <v>0</v>
      </c>
      <c r="I68" s="47">
        <f t="shared" si="72"/>
        <v>0</v>
      </c>
      <c r="J68" s="98" t="s">
        <v>279</v>
      </c>
      <c r="K68" s="98" t="s">
        <v>402</v>
      </c>
      <c r="L68" s="338"/>
      <c r="M68" s="278" t="str">
        <f t="shared" si="0"/>
        <v xml:space="preserve">Cheltuieli pentru informare și publicitate </v>
      </c>
      <c r="N68" s="276">
        <v>0</v>
      </c>
      <c r="O68" s="24">
        <v>0</v>
      </c>
      <c r="P68" s="24">
        <v>0</v>
      </c>
      <c r="Q68" s="24">
        <v>0</v>
      </c>
      <c r="R68" s="325">
        <f t="shared" si="1"/>
        <v>0</v>
      </c>
      <c r="S68" s="140" t="str">
        <f t="shared" si="2"/>
        <v>OK</v>
      </c>
    </row>
    <row r="69" spans="1:19" s="53" customFormat="1" x14ac:dyDescent="0.3">
      <c r="A69" s="49"/>
      <c r="B69" s="50" t="s">
        <v>20</v>
      </c>
      <c r="C69" s="51">
        <f>C68+C67+C61+C58</f>
        <v>0</v>
      </c>
      <c r="D69" s="51">
        <f t="shared" ref="D69:I69" si="73">D68+D67+D61+D58</f>
        <v>0</v>
      </c>
      <c r="E69" s="51">
        <f t="shared" si="73"/>
        <v>0</v>
      </c>
      <c r="F69" s="51">
        <f t="shared" si="73"/>
        <v>0</v>
      </c>
      <c r="G69" s="51">
        <f t="shared" si="73"/>
        <v>0</v>
      </c>
      <c r="H69" s="51">
        <f t="shared" si="73"/>
        <v>0</v>
      </c>
      <c r="I69" s="51">
        <f t="shared" si="73"/>
        <v>0</v>
      </c>
      <c r="J69" s="101"/>
      <c r="K69" s="102"/>
      <c r="L69" s="340"/>
      <c r="M69" s="278" t="str">
        <f t="shared" si="0"/>
        <v>TOTAL CAPITOL 5</v>
      </c>
      <c r="N69" s="274">
        <f t="shared" ref="N69:R69" si="74">N68+N67+N61+N58</f>
        <v>0</v>
      </c>
      <c r="O69" s="51">
        <f t="shared" si="74"/>
        <v>0</v>
      </c>
      <c r="P69" s="51">
        <f t="shared" si="74"/>
        <v>0</v>
      </c>
      <c r="Q69" s="51">
        <f t="shared" si="74"/>
        <v>0</v>
      </c>
      <c r="R69" s="51">
        <f t="shared" si="74"/>
        <v>0</v>
      </c>
      <c r="S69" s="52" t="str">
        <f t="shared" si="2"/>
        <v>OK</v>
      </c>
    </row>
    <row r="70" spans="1:19" ht="20.399999999999999" customHeight="1" x14ac:dyDescent="0.3">
      <c r="A70" s="45" t="s">
        <v>28</v>
      </c>
      <c r="B70" s="449" t="s">
        <v>199</v>
      </c>
      <c r="C70" s="449"/>
      <c r="D70" s="449"/>
      <c r="E70" s="449"/>
      <c r="F70" s="449"/>
      <c r="G70" s="449"/>
      <c r="H70" s="449"/>
      <c r="I70" s="449"/>
      <c r="J70" s="103"/>
      <c r="K70" s="89"/>
      <c r="L70" s="338"/>
      <c r="M70" s="446" t="str">
        <f t="shared" si="0"/>
        <v>Cheltuieli pentru probe tehnologice şi teste</v>
      </c>
      <c r="N70" s="447"/>
      <c r="O70" s="447"/>
      <c r="P70" s="447"/>
      <c r="Q70" s="447"/>
      <c r="R70" s="448"/>
      <c r="S70" s="19"/>
    </row>
    <row r="71" spans="1:19" ht="25.2" customHeight="1" x14ac:dyDescent="0.3">
      <c r="A71" s="54" t="s">
        <v>56</v>
      </c>
      <c r="B71" s="48" t="s">
        <v>146</v>
      </c>
      <c r="C71" s="24">
        <v>0</v>
      </c>
      <c r="D71" s="24">
        <v>0</v>
      </c>
      <c r="E71" s="47">
        <f>C71+D71</f>
        <v>0</v>
      </c>
      <c r="F71" s="24">
        <v>0</v>
      </c>
      <c r="G71" s="24">
        <v>0</v>
      </c>
      <c r="H71" s="47">
        <f>F71+G71</f>
        <v>0</v>
      </c>
      <c r="I71" s="47">
        <f>E71+H71</f>
        <v>0</v>
      </c>
      <c r="J71" s="98" t="s">
        <v>242</v>
      </c>
      <c r="K71" s="98" t="s">
        <v>264</v>
      </c>
      <c r="L71" s="338"/>
      <c r="M71" s="278" t="str">
        <f t="shared" si="0"/>
        <v xml:space="preserve">Pregătirea personalului de exploatare     </v>
      </c>
      <c r="N71" s="322">
        <v>0</v>
      </c>
      <c r="O71" s="323">
        <v>0</v>
      </c>
      <c r="P71" s="323">
        <v>0</v>
      </c>
      <c r="Q71" s="323">
        <v>0</v>
      </c>
      <c r="R71" s="320">
        <f t="shared" si="1"/>
        <v>0</v>
      </c>
      <c r="S71" s="19" t="str">
        <f t="shared" si="2"/>
        <v>OK</v>
      </c>
    </row>
    <row r="72" spans="1:19" ht="19.2" x14ac:dyDescent="0.3">
      <c r="A72" s="54" t="s">
        <v>50</v>
      </c>
      <c r="B72" s="48" t="s">
        <v>147</v>
      </c>
      <c r="C72" s="24">
        <v>0</v>
      </c>
      <c r="D72" s="24">
        <v>0</v>
      </c>
      <c r="E72" s="47">
        <f>C72+D72</f>
        <v>0</v>
      </c>
      <c r="F72" s="24">
        <v>0</v>
      </c>
      <c r="G72" s="24">
        <v>0</v>
      </c>
      <c r="H72" s="47">
        <f>F72+G72</f>
        <v>0</v>
      </c>
      <c r="I72" s="47">
        <f>E72+H72</f>
        <v>0</v>
      </c>
      <c r="J72" s="98" t="s">
        <v>242</v>
      </c>
      <c r="K72" s="98" t="s">
        <v>265</v>
      </c>
      <c r="L72" s="338"/>
      <c r="M72" s="278" t="str">
        <f t="shared" ref="M72:M83" si="75">B72</f>
        <v xml:space="preserve">Probe tehnologice şi teste                </v>
      </c>
      <c r="N72" s="322">
        <v>0</v>
      </c>
      <c r="O72" s="323">
        <v>0</v>
      </c>
      <c r="P72" s="323">
        <v>0</v>
      </c>
      <c r="Q72" s="323">
        <v>0</v>
      </c>
      <c r="R72" s="320">
        <f t="shared" si="1"/>
        <v>0</v>
      </c>
      <c r="S72" s="19" t="str">
        <f t="shared" si="2"/>
        <v>OK</v>
      </c>
    </row>
    <row r="73" spans="1:19" s="53" customFormat="1" x14ac:dyDescent="0.3">
      <c r="A73" s="56"/>
      <c r="B73" s="50" t="s">
        <v>21</v>
      </c>
      <c r="C73" s="51">
        <f>SUM(C71:C72)</f>
        <v>0</v>
      </c>
      <c r="D73" s="51">
        <f t="shared" ref="D73:I73" si="76">SUM(D71:D72)</f>
        <v>0</v>
      </c>
      <c r="E73" s="51">
        <f t="shared" si="76"/>
        <v>0</v>
      </c>
      <c r="F73" s="51">
        <f t="shared" si="76"/>
        <v>0</v>
      </c>
      <c r="G73" s="51">
        <f t="shared" si="76"/>
        <v>0</v>
      </c>
      <c r="H73" s="51">
        <f t="shared" si="76"/>
        <v>0</v>
      </c>
      <c r="I73" s="51">
        <f t="shared" si="76"/>
        <v>0</v>
      </c>
      <c r="J73" s="96"/>
      <c r="K73" s="96"/>
      <c r="L73" s="340"/>
      <c r="M73" s="278" t="str">
        <f t="shared" si="75"/>
        <v>TOTAL CAPITOL 6</v>
      </c>
      <c r="N73" s="274">
        <f t="shared" ref="N73:R73" si="77">SUM(N71:N72)</f>
        <v>0</v>
      </c>
      <c r="O73" s="51">
        <f t="shared" si="77"/>
        <v>0</v>
      </c>
      <c r="P73" s="51">
        <f t="shared" si="77"/>
        <v>0</v>
      </c>
      <c r="Q73" s="51">
        <f t="shared" si="77"/>
        <v>0</v>
      </c>
      <c r="R73" s="51">
        <f t="shared" si="77"/>
        <v>0</v>
      </c>
      <c r="S73" s="52" t="str">
        <f t="shared" si="2"/>
        <v>OK</v>
      </c>
    </row>
    <row r="74" spans="1:19" ht="16.8" customHeight="1" x14ac:dyDescent="0.3">
      <c r="A74" s="45" t="s">
        <v>64</v>
      </c>
      <c r="B74" s="449" t="s">
        <v>596</v>
      </c>
      <c r="C74" s="449"/>
      <c r="D74" s="449"/>
      <c r="E74" s="449"/>
      <c r="F74" s="449"/>
      <c r="G74" s="449"/>
      <c r="H74" s="449"/>
      <c r="I74" s="449"/>
      <c r="J74" s="103"/>
      <c r="K74" s="89"/>
      <c r="L74" s="338"/>
      <c r="M74" s="446" t="str">
        <f t="shared" si="75"/>
        <v xml:space="preserve">Cheltuieli aferente marjei de buget şi pentru constituirea rezervei de implementare pentru ajustarea de preţ </v>
      </c>
      <c r="N74" s="447"/>
      <c r="O74" s="447"/>
      <c r="P74" s="447"/>
      <c r="Q74" s="447"/>
      <c r="R74" s="448"/>
      <c r="S74" s="19"/>
    </row>
    <row r="75" spans="1:19" ht="61.2" x14ac:dyDescent="0.3">
      <c r="A75" s="54" t="s">
        <v>65</v>
      </c>
      <c r="B75" s="366" t="s">
        <v>615</v>
      </c>
      <c r="C75" s="24">
        <v>0</v>
      </c>
      <c r="D75" s="24">
        <v>0</v>
      </c>
      <c r="E75" s="47">
        <f>C75+D75</f>
        <v>0</v>
      </c>
      <c r="F75" s="24">
        <v>0</v>
      </c>
      <c r="G75" s="24">
        <v>0</v>
      </c>
      <c r="H75" s="47">
        <f>F75+G75</f>
        <v>0</v>
      </c>
      <c r="I75" s="47">
        <f>E75+H75</f>
        <v>0</v>
      </c>
      <c r="J75" s="98" t="s">
        <v>619</v>
      </c>
      <c r="K75" s="98" t="s">
        <v>599</v>
      </c>
      <c r="L75" s="338" t="str">
        <f>IF(E75&gt;SUM(E10+E13+E15+E19+E20+E22+E30+E35+E56+E59)*15%,"!!! Atentie prag","")</f>
        <v/>
      </c>
      <c r="M75" s="278" t="str">
        <f t="shared" si="75"/>
        <v xml:space="preserve">Cheltuieli aferente marjei de buget in limita a 15% din valoarea cumulată a cheltuielilor prevăzute la cap./subcap.  1.2 + 1.3 + 1.4 + 2 + 3.1 +  3.2 + 3.3 + 3.5 + 3.7 + 3.8 + 4 +5.1.1)  </v>
      </c>
      <c r="N75" s="322">
        <v>0</v>
      </c>
      <c r="O75" s="323">
        <v>0</v>
      </c>
      <c r="P75" s="323">
        <v>0</v>
      </c>
      <c r="Q75" s="323">
        <v>0</v>
      </c>
      <c r="R75" s="320">
        <f t="shared" ref="R75:R76" si="78">SUM(N75:Q75)</f>
        <v>0</v>
      </c>
      <c r="S75" s="19" t="str">
        <f t="shared" ref="S75:S77" si="79">IF(R75=I75,"OK","ERROR")</f>
        <v>OK</v>
      </c>
    </row>
    <row r="76" spans="1:19" ht="56.4" customHeight="1" x14ac:dyDescent="0.3">
      <c r="A76" s="54" t="s">
        <v>612</v>
      </c>
      <c r="B76" s="366" t="s">
        <v>616</v>
      </c>
      <c r="C76" s="24">
        <v>0</v>
      </c>
      <c r="D76" s="24">
        <v>0</v>
      </c>
      <c r="E76" s="47">
        <f>C76+D76</f>
        <v>0</v>
      </c>
      <c r="F76" s="24">
        <v>0</v>
      </c>
      <c r="G76" s="24">
        <v>0</v>
      </c>
      <c r="H76" s="47">
        <f>F76+G76</f>
        <v>0</v>
      </c>
      <c r="I76" s="47">
        <f>E76+H76</f>
        <v>0</v>
      </c>
      <c r="J76" s="98" t="s">
        <v>622</v>
      </c>
      <c r="K76" s="98" t="s">
        <v>600</v>
      </c>
      <c r="L76" s="338" t="str">
        <f>IF(E76&gt;SUM(E10+E13+E15+E19+E20+E22+E30+E35+E56+E59)*5%,"!!! Atentie prag","")</f>
        <v/>
      </c>
      <c r="M76" s="278" t="str">
        <f t="shared" ref="M76:M77" si="80">B76</f>
        <v xml:space="preserve">Cheltuieli pentru constituirea rezervei de implementare pentru ajustarea de preţ in limita a 5% din valoarea cumulată a cheltuielilor prevăzute la cap./subcap.  1.2 + 1.3 + 1.4 + 2 + 3.1 +  3.2 + 3.3 + 3.5 + 3.7 + 3.8 + 4 +5.1.1)  </v>
      </c>
      <c r="N76" s="322">
        <v>0</v>
      </c>
      <c r="O76" s="323">
        <v>0</v>
      </c>
      <c r="P76" s="323">
        <v>0</v>
      </c>
      <c r="Q76" s="323">
        <v>0</v>
      </c>
      <c r="R76" s="320">
        <f t="shared" si="78"/>
        <v>0</v>
      </c>
      <c r="S76" s="19" t="str">
        <f t="shared" si="79"/>
        <v>OK</v>
      </c>
    </row>
    <row r="77" spans="1:19" s="53" customFormat="1" ht="18.600000000000001" customHeight="1" x14ac:dyDescent="0.3">
      <c r="A77" s="56"/>
      <c r="B77" s="50" t="s">
        <v>63</v>
      </c>
      <c r="C77" s="51">
        <f>SUM(C75:C76)</f>
        <v>0</v>
      </c>
      <c r="D77" s="51">
        <f t="shared" ref="D77:I77" si="81">SUM(D75:D76)</f>
        <v>0</v>
      </c>
      <c r="E77" s="51">
        <f t="shared" si="81"/>
        <v>0</v>
      </c>
      <c r="F77" s="51">
        <f t="shared" si="81"/>
        <v>0</v>
      </c>
      <c r="G77" s="51">
        <f t="shared" si="81"/>
        <v>0</v>
      </c>
      <c r="H77" s="51">
        <f t="shared" si="81"/>
        <v>0</v>
      </c>
      <c r="I77" s="51">
        <f t="shared" si="81"/>
        <v>0</v>
      </c>
      <c r="J77" s="96"/>
      <c r="K77" s="96"/>
      <c r="L77" s="340"/>
      <c r="M77" s="278" t="str">
        <f t="shared" si="80"/>
        <v>TOTAL CAPITOL 7</v>
      </c>
      <c r="N77" s="51">
        <f>SUM(N75:N76)</f>
        <v>0</v>
      </c>
      <c r="O77" s="51">
        <f t="shared" ref="O77:R77" si="82">SUM(O75:O76)</f>
        <v>0</v>
      </c>
      <c r="P77" s="51">
        <f t="shared" si="82"/>
        <v>0</v>
      </c>
      <c r="Q77" s="51">
        <f>SUM(Q75:Q76)</f>
        <v>0</v>
      </c>
      <c r="R77" s="51">
        <f t="shared" si="82"/>
        <v>0</v>
      </c>
      <c r="S77" s="52" t="str">
        <f t="shared" si="79"/>
        <v>OK</v>
      </c>
    </row>
    <row r="78" spans="1:19" s="53" customFormat="1" ht="22.95" customHeight="1" x14ac:dyDescent="0.3">
      <c r="A78" s="116"/>
      <c r="B78" s="117" t="s">
        <v>201</v>
      </c>
      <c r="C78" s="118">
        <f>C73+C69+C56+C41+C13+C10+C77</f>
        <v>0</v>
      </c>
      <c r="D78" s="118">
        <f t="shared" ref="D78:I78" si="83">D73+D69+D56+D41+D13+D10+D77</f>
        <v>0</v>
      </c>
      <c r="E78" s="118">
        <f>E73+E69+E56+E41+E13+E10+E77</f>
        <v>0</v>
      </c>
      <c r="F78" s="118">
        <f t="shared" si="83"/>
        <v>0</v>
      </c>
      <c r="G78" s="118">
        <f t="shared" si="83"/>
        <v>0</v>
      </c>
      <c r="H78" s="118">
        <f t="shared" si="83"/>
        <v>0</v>
      </c>
      <c r="I78" s="118">
        <f t="shared" si="83"/>
        <v>0</v>
      </c>
      <c r="J78" s="119"/>
      <c r="K78" s="119"/>
      <c r="L78" s="340"/>
      <c r="M78" s="119" t="str">
        <f t="shared" si="75"/>
        <v xml:space="preserve">TOTAL DEVIZ GENERAL                                  </v>
      </c>
      <c r="N78" s="118">
        <f>N73+N69+N56+N41+N13+N10+N77</f>
        <v>0</v>
      </c>
      <c r="O78" s="118">
        <f t="shared" ref="O78:R78" si="84">O73+O69+O56+O41+O13+O10+O77</f>
        <v>0</v>
      </c>
      <c r="P78" s="118">
        <f t="shared" si="84"/>
        <v>0</v>
      </c>
      <c r="Q78" s="118">
        <f t="shared" si="84"/>
        <v>0</v>
      </c>
      <c r="R78" s="118">
        <f t="shared" si="84"/>
        <v>0</v>
      </c>
      <c r="S78" s="52" t="str">
        <f t="shared" si="2"/>
        <v>OK</v>
      </c>
    </row>
    <row r="79" spans="1:19" s="53" customFormat="1" ht="26.4" customHeight="1" x14ac:dyDescent="0.3">
      <c r="A79" s="56"/>
      <c r="B79" s="50" t="s">
        <v>200</v>
      </c>
      <c r="C79" s="51">
        <f>C7+C8+C9+C12+C43+C45+C59</f>
        <v>0</v>
      </c>
      <c r="D79" s="51">
        <f t="shared" ref="D79:I79" si="85">D7+D8+D9+D12+D43+D45+D59</f>
        <v>0</v>
      </c>
      <c r="E79" s="51">
        <f t="shared" si="85"/>
        <v>0</v>
      </c>
      <c r="F79" s="51">
        <f t="shared" si="85"/>
        <v>0</v>
      </c>
      <c r="G79" s="51">
        <f t="shared" si="85"/>
        <v>0</v>
      </c>
      <c r="H79" s="51">
        <f t="shared" si="85"/>
        <v>0</v>
      </c>
      <c r="I79" s="51">
        <f t="shared" si="85"/>
        <v>0</v>
      </c>
      <c r="J79" s="96"/>
      <c r="K79" s="96"/>
      <c r="L79" s="340"/>
      <c r="M79" s="278" t="str">
        <f t="shared" si="75"/>
        <v>din care:   C + M (1.2 + 1.3 +1.4 + 2 + 4.1 + 4.2 + 5.1.1)</v>
      </c>
      <c r="N79" s="51">
        <f>N7+N8+N9+N12+N43+N45+N59</f>
        <v>0</v>
      </c>
      <c r="O79" s="51">
        <f t="shared" ref="O79:R79" si="86">O7+O8+O9+O12+O43+O45+O59</f>
        <v>0</v>
      </c>
      <c r="P79" s="51">
        <f t="shared" si="86"/>
        <v>0</v>
      </c>
      <c r="Q79" s="51">
        <f t="shared" si="86"/>
        <v>0</v>
      </c>
      <c r="R79" s="51">
        <f t="shared" si="86"/>
        <v>0</v>
      </c>
      <c r="S79" s="52" t="str">
        <f t="shared" si="2"/>
        <v>OK</v>
      </c>
    </row>
    <row r="80" spans="1:19" s="60" customFormat="1" ht="22.95" customHeight="1" x14ac:dyDescent="0.3">
      <c r="A80" s="59" t="s">
        <v>609</v>
      </c>
      <c r="B80" s="449" t="s">
        <v>349</v>
      </c>
      <c r="C80" s="452"/>
      <c r="D80" s="452"/>
      <c r="E80" s="452"/>
      <c r="F80" s="452"/>
      <c r="G80" s="452"/>
      <c r="H80" s="452"/>
      <c r="I80" s="452"/>
      <c r="J80" s="104"/>
      <c r="K80" s="104"/>
      <c r="L80" s="338"/>
      <c r="M80" s="446" t="str">
        <f t="shared" si="75"/>
        <v xml:space="preserve">Cheltuiel specifice prioritatii </v>
      </c>
      <c r="N80" s="447"/>
      <c r="O80" s="447"/>
      <c r="P80" s="447"/>
      <c r="Q80" s="447"/>
      <c r="R80" s="448"/>
      <c r="S80" s="19"/>
    </row>
    <row r="81" spans="1:20" s="146" customFormat="1" ht="30" customHeight="1" x14ac:dyDescent="0.3">
      <c r="A81" s="59" t="s">
        <v>610</v>
      </c>
      <c r="B81" s="3" t="s">
        <v>350</v>
      </c>
      <c r="C81" s="313">
        <v>0</v>
      </c>
      <c r="D81" s="313">
        <v>0</v>
      </c>
      <c r="E81" s="47">
        <f>C81+D81</f>
        <v>0</v>
      </c>
      <c r="F81" s="313">
        <v>0</v>
      </c>
      <c r="G81" s="313">
        <v>0</v>
      </c>
      <c r="H81" s="47">
        <f>F81+G81</f>
        <v>0</v>
      </c>
      <c r="I81" s="47">
        <f>E81+H81</f>
        <v>0</v>
      </c>
      <c r="J81" s="98" t="s">
        <v>279</v>
      </c>
      <c r="K81" s="98" t="s">
        <v>402</v>
      </c>
      <c r="L81" s="338"/>
      <c r="M81" s="278" t="str">
        <f t="shared" si="75"/>
        <v xml:space="preserve">Cheltuieli cu cooperarea teritorială </v>
      </c>
      <c r="N81" s="276">
        <v>0</v>
      </c>
      <c r="O81" s="24">
        <v>0</v>
      </c>
      <c r="P81" s="24">
        <v>0</v>
      </c>
      <c r="Q81" s="24">
        <v>0</v>
      </c>
      <c r="R81" s="325">
        <f t="shared" si="1"/>
        <v>0</v>
      </c>
      <c r="S81" s="140" t="str">
        <f>IF(R81=I81,"OK","ERROR")</f>
        <v>OK</v>
      </c>
    </row>
    <row r="82" spans="1:20" s="60" customFormat="1" ht="27" customHeight="1" x14ac:dyDescent="0.3">
      <c r="A82" s="59" t="s">
        <v>611</v>
      </c>
      <c r="B82" s="3" t="s">
        <v>584</v>
      </c>
      <c r="C82" s="313">
        <v>0</v>
      </c>
      <c r="D82" s="313">
        <v>0</v>
      </c>
      <c r="E82" s="47">
        <f>C82+D82</f>
        <v>0</v>
      </c>
      <c r="F82" s="313">
        <v>0</v>
      </c>
      <c r="G82" s="313">
        <v>0</v>
      </c>
      <c r="H82" s="47">
        <f>F82+G82</f>
        <v>0</v>
      </c>
      <c r="I82" s="47">
        <f>E82+H82</f>
        <v>0</v>
      </c>
      <c r="J82" s="100" t="str">
        <f>Foaie2!A87</f>
        <v>SERVICII</v>
      </c>
      <c r="K82" s="100" t="str">
        <f>Foaie2!B87</f>
        <v>Măsuri de tip FSE+</v>
      </c>
      <c r="L82" s="338" t="str">
        <f>IF(E82&gt;C91*Instructiuni!F23,"!!! Atentie prag","")</f>
        <v/>
      </c>
      <c r="M82" s="278" t="str">
        <f t="shared" si="75"/>
        <v>Cheltuieli de tip FSE+ (în limita a maxim 4% din valoarea eligibilă a proiectului)</v>
      </c>
      <c r="N82" s="322">
        <v>0</v>
      </c>
      <c r="O82" s="323">
        <v>0</v>
      </c>
      <c r="P82" s="323">
        <v>0</v>
      </c>
      <c r="Q82" s="323">
        <v>0</v>
      </c>
      <c r="R82" s="320">
        <f t="shared" ref="R82" si="87">SUM(N82:Q82)</f>
        <v>0</v>
      </c>
      <c r="S82" s="19" t="str">
        <f>IF(R82=I82,"OK","ERROR")</f>
        <v>OK</v>
      </c>
    </row>
    <row r="83" spans="1:20" s="53" customFormat="1" ht="19.2" customHeight="1" x14ac:dyDescent="0.3">
      <c r="A83" s="49"/>
      <c r="B83" s="50" t="s">
        <v>613</v>
      </c>
      <c r="C83" s="51">
        <f t="shared" ref="C83" si="88">SUM( C81:C82)</f>
        <v>0</v>
      </c>
      <c r="D83" s="51">
        <f t="shared" ref="D83:I83" si="89">SUM( D81:D82)</f>
        <v>0</v>
      </c>
      <c r="E83" s="51">
        <f t="shared" si="89"/>
        <v>0</v>
      </c>
      <c r="F83" s="51">
        <f t="shared" si="89"/>
        <v>0</v>
      </c>
      <c r="G83" s="51">
        <f t="shared" si="89"/>
        <v>0</v>
      </c>
      <c r="H83" s="51">
        <f t="shared" si="89"/>
        <v>0</v>
      </c>
      <c r="I83" s="51">
        <f t="shared" si="89"/>
        <v>0</v>
      </c>
      <c r="J83" s="105"/>
      <c r="K83" s="105"/>
      <c r="L83" s="340"/>
      <c r="M83" s="278" t="str">
        <f t="shared" si="75"/>
        <v>TOTAL CAPITOL 8</v>
      </c>
      <c r="N83" s="329">
        <f>SUM(N81:N82)</f>
        <v>0</v>
      </c>
      <c r="O83" s="329">
        <f>SUM(O81:O82)</f>
        <v>0</v>
      </c>
      <c r="P83" s="329">
        <f>SUM(P81:P82)</f>
        <v>0</v>
      </c>
      <c r="Q83" s="329">
        <f>SUM(Q81:Q82)</f>
        <v>0</v>
      </c>
      <c r="R83" s="329">
        <f>SUM(R81:R82)</f>
        <v>0</v>
      </c>
      <c r="S83" s="52" t="str">
        <f>IF(R83=I83,"OK","ERROR")</f>
        <v>OK</v>
      </c>
    </row>
    <row r="84" spans="1:20" s="63" customFormat="1" x14ac:dyDescent="0.3">
      <c r="A84" s="54"/>
      <c r="B84" s="61"/>
      <c r="C84" s="62"/>
      <c r="D84" s="62"/>
      <c r="E84" s="62"/>
      <c r="F84" s="62"/>
      <c r="G84" s="62"/>
      <c r="H84" s="62"/>
      <c r="I84" s="62"/>
      <c r="J84" s="106"/>
      <c r="K84" s="107"/>
      <c r="L84" s="342"/>
      <c r="M84" s="279"/>
      <c r="N84" s="324"/>
      <c r="O84" s="37"/>
      <c r="P84" s="37"/>
      <c r="Q84" s="37"/>
      <c r="R84" s="320"/>
      <c r="S84" s="19"/>
    </row>
    <row r="85" spans="1:20" s="65" customFormat="1" ht="33" customHeight="1" x14ac:dyDescent="0.3">
      <c r="A85" s="112"/>
      <c r="B85" s="113" t="s">
        <v>202</v>
      </c>
      <c r="C85" s="114">
        <f>C83+C78</f>
        <v>0</v>
      </c>
      <c r="D85" s="114">
        <f t="shared" ref="D85:H85" si="90">D83+D78</f>
        <v>0</v>
      </c>
      <c r="E85" s="114">
        <f>E83+E78</f>
        <v>0</v>
      </c>
      <c r="F85" s="114">
        <f t="shared" si="90"/>
        <v>0</v>
      </c>
      <c r="G85" s="114">
        <f t="shared" si="90"/>
        <v>0</v>
      </c>
      <c r="H85" s="114">
        <f t="shared" si="90"/>
        <v>0</v>
      </c>
      <c r="I85" s="114">
        <f>I83+I78</f>
        <v>0</v>
      </c>
      <c r="J85" s="115"/>
      <c r="K85" s="115"/>
      <c r="L85" s="340"/>
      <c r="M85" s="280" t="s">
        <v>202</v>
      </c>
      <c r="N85" s="277">
        <f>N83+N78</f>
        <v>0</v>
      </c>
      <c r="O85" s="64">
        <f>O83+O78</f>
        <v>0</v>
      </c>
      <c r="P85" s="64">
        <f>P83+P78</f>
        <v>0</v>
      </c>
      <c r="Q85" s="64">
        <f>Q83+Q78</f>
        <v>0</v>
      </c>
      <c r="R85" s="64">
        <f>R83+R78</f>
        <v>0</v>
      </c>
      <c r="S85" s="19" t="str">
        <f>IF(R85=I85,"OK","ERROR")</f>
        <v>OK</v>
      </c>
    </row>
    <row r="86" spans="1:20" s="65" customFormat="1" ht="25.2" customHeight="1" x14ac:dyDescent="0.3">
      <c r="A86" s="251"/>
      <c r="B86" s="61" t="str">
        <f>K81</f>
        <v>Cheltuieli indirecte conform art. 54 lit.a RDC 1060/2021</v>
      </c>
      <c r="C86" s="62">
        <f>C81+C68+C34+C33+C32+C29</f>
        <v>0</v>
      </c>
      <c r="D86" s="62">
        <f t="shared" ref="D86:I86" si="91">D81+D68+D34+D33+D32+D29</f>
        <v>0</v>
      </c>
      <c r="E86" s="62">
        <f t="shared" si="91"/>
        <v>0</v>
      </c>
      <c r="F86" s="62">
        <f t="shared" si="91"/>
        <v>0</v>
      </c>
      <c r="G86" s="62">
        <f t="shared" si="91"/>
        <v>0</v>
      </c>
      <c r="H86" s="62">
        <f t="shared" si="91"/>
        <v>0</v>
      </c>
      <c r="I86" s="62">
        <f t="shared" si="91"/>
        <v>0</v>
      </c>
      <c r="J86" s="338" t="str">
        <f>IF(E86&gt;SUM(E85-E81+E68+E34+E33+E32+E29)*Instructiuni!F17,"!!! Atentie prag rata forfetară","")</f>
        <v/>
      </c>
      <c r="K86" s="252"/>
      <c r="L86" s="340"/>
      <c r="M86" s="395"/>
      <c r="N86" s="277"/>
      <c r="O86" s="64"/>
      <c r="P86" s="64"/>
      <c r="Q86" s="64"/>
      <c r="R86" s="64"/>
      <c r="S86" s="19"/>
    </row>
    <row r="87" spans="1:20" s="65" customFormat="1" ht="25.2" customHeight="1" x14ac:dyDescent="0.3">
      <c r="A87" s="251"/>
      <c r="B87" s="61" t="s">
        <v>442</v>
      </c>
      <c r="C87" s="62">
        <f t="shared" ref="C87:I87" si="92">C44+C46+C48+C51+C53+C55</f>
        <v>0</v>
      </c>
      <c r="D87" s="62">
        <f t="shared" si="92"/>
        <v>0</v>
      </c>
      <c r="E87" s="62">
        <f t="shared" si="92"/>
        <v>0</v>
      </c>
      <c r="F87" s="62">
        <f t="shared" si="92"/>
        <v>0</v>
      </c>
      <c r="G87" s="62">
        <f t="shared" si="92"/>
        <v>0</v>
      </c>
      <c r="H87" s="62">
        <f t="shared" si="92"/>
        <v>0</v>
      </c>
      <c r="I87" s="62">
        <f t="shared" si="92"/>
        <v>0</v>
      </c>
      <c r="J87" s="434" t="str">
        <f>IF(E87&gt;SUM(E85*Instructiuni!F12),"!!! Atentie prag","")</f>
        <v/>
      </c>
      <c r="K87" s="252"/>
      <c r="L87" s="343"/>
      <c r="M87" s="253"/>
      <c r="N87" s="148"/>
      <c r="O87" s="149"/>
      <c r="P87" s="149"/>
      <c r="Q87" s="149"/>
      <c r="R87" s="149"/>
      <c r="S87" s="19"/>
    </row>
    <row r="88" spans="1:20" ht="33" customHeight="1" x14ac:dyDescent="0.3">
      <c r="A88" s="66" t="s">
        <v>32</v>
      </c>
      <c r="B88" s="42" t="s">
        <v>11</v>
      </c>
      <c r="C88" s="67" t="s">
        <v>29</v>
      </c>
      <c r="D88" s="68"/>
      <c r="E88" s="68"/>
      <c r="F88" s="68"/>
      <c r="G88" s="68"/>
      <c r="H88" s="69"/>
      <c r="I88" s="68"/>
      <c r="J88" s="108"/>
      <c r="K88" s="108"/>
      <c r="M88" s="236" t="s">
        <v>226</v>
      </c>
      <c r="N88" s="150" t="e">
        <f>N85/$I$85</f>
        <v>#DIV/0!</v>
      </c>
      <c r="O88" s="151" t="e">
        <f>O85/$I$85</f>
        <v>#DIV/0!</v>
      </c>
      <c r="P88" s="151" t="e">
        <f>P85/$I$85</f>
        <v>#DIV/0!</v>
      </c>
      <c r="Q88" s="151" t="e">
        <f>Q85/$I$85</f>
        <v>#DIV/0!</v>
      </c>
      <c r="R88" s="151" t="e">
        <f>SUM(N88:Q88)</f>
        <v>#DIV/0!</v>
      </c>
      <c r="S88" s="19"/>
      <c r="T88" s="60"/>
    </row>
    <row r="89" spans="1:20" ht="34.200000000000003" customHeight="1" x14ac:dyDescent="0.3">
      <c r="A89" s="70" t="s">
        <v>12</v>
      </c>
      <c r="B89" s="42" t="s">
        <v>13</v>
      </c>
      <c r="C89" s="71">
        <f>I85</f>
        <v>0</v>
      </c>
      <c r="D89" s="22"/>
      <c r="E89" s="23"/>
      <c r="F89" s="23"/>
      <c r="G89" s="411"/>
      <c r="H89" s="411"/>
      <c r="I89" s="411"/>
      <c r="J89" s="412"/>
      <c r="K89" s="413"/>
      <c r="M89" s="236" t="s">
        <v>71</v>
      </c>
      <c r="N89" s="152">
        <f>N85-N91</f>
        <v>0</v>
      </c>
      <c r="O89" s="152">
        <f>O85-O91</f>
        <v>0</v>
      </c>
      <c r="P89" s="152">
        <f>P85-P91</f>
        <v>0</v>
      </c>
      <c r="Q89" s="152">
        <f>Q85-Q91</f>
        <v>0</v>
      </c>
      <c r="R89" s="153">
        <f t="shared" ref="R89:R92" si="93">SUM(N89:Q89)</f>
        <v>0</v>
      </c>
      <c r="S89" s="19"/>
      <c r="T89" s="60"/>
    </row>
    <row r="90" spans="1:20" ht="24" x14ac:dyDescent="0.3">
      <c r="A90" s="70" t="s">
        <v>33</v>
      </c>
      <c r="B90" s="36" t="s">
        <v>38</v>
      </c>
      <c r="C90" s="37">
        <f>H85</f>
        <v>0</v>
      </c>
      <c r="D90" s="455"/>
      <c r="E90" s="456"/>
      <c r="F90" s="456"/>
      <c r="G90" s="456"/>
      <c r="H90" s="456"/>
      <c r="I90" s="68"/>
      <c r="J90" s="108"/>
      <c r="K90" s="108"/>
      <c r="M90" s="236" t="s">
        <v>203</v>
      </c>
      <c r="N90" s="150" t="e">
        <f>N89/$E$85</f>
        <v>#DIV/0!</v>
      </c>
      <c r="O90" s="150" t="e">
        <f>O89/$E$85</f>
        <v>#DIV/0!</v>
      </c>
      <c r="P90" s="150" t="e">
        <f>P89/$E$85</f>
        <v>#DIV/0!</v>
      </c>
      <c r="Q90" s="150" t="e">
        <f>Q89/$E$85</f>
        <v>#DIV/0!</v>
      </c>
      <c r="R90" s="151" t="e">
        <f>SUM(N90:Q90)</f>
        <v>#DIV/0!</v>
      </c>
      <c r="S90" s="19"/>
      <c r="T90" s="60"/>
    </row>
    <row r="91" spans="1:20" ht="30.6" customHeight="1" x14ac:dyDescent="0.3">
      <c r="A91" s="70" t="s">
        <v>34</v>
      </c>
      <c r="B91" s="36" t="s">
        <v>14</v>
      </c>
      <c r="C91" s="37">
        <f>E85</f>
        <v>0</v>
      </c>
      <c r="D91" s="464" t="str">
        <f>IF(C91/Instructiuni!I35&gt;5000000,"!!! Atentie depașire valoare maxima eligibilă ","")</f>
        <v/>
      </c>
      <c r="E91" s="464"/>
      <c r="F91" s="23"/>
      <c r="G91" s="23"/>
      <c r="H91" s="23"/>
      <c r="I91" s="72"/>
      <c r="J91" s="108"/>
      <c r="K91" s="108"/>
      <c r="M91" s="236" t="s">
        <v>72</v>
      </c>
      <c r="N91" s="85">
        <v>0</v>
      </c>
      <c r="O91" s="86">
        <v>0</v>
      </c>
      <c r="P91" s="86">
        <v>0</v>
      </c>
      <c r="Q91" s="86">
        <v>0</v>
      </c>
      <c r="R91" s="153">
        <f t="shared" si="93"/>
        <v>0</v>
      </c>
      <c r="S91" s="19"/>
      <c r="T91" s="80"/>
    </row>
    <row r="92" spans="1:20" ht="19.95" customHeight="1" x14ac:dyDescent="0.3">
      <c r="A92" s="70" t="s">
        <v>15</v>
      </c>
      <c r="B92" s="42" t="s">
        <v>16</v>
      </c>
      <c r="C92" s="71" t="e">
        <f>SUM(C93:C95)</f>
        <v>#VALUE!</v>
      </c>
      <c r="D92" s="457"/>
      <c r="E92" s="458"/>
      <c r="F92" s="458"/>
      <c r="G92" s="458"/>
      <c r="H92" s="458"/>
      <c r="I92" s="68"/>
      <c r="J92" s="108"/>
      <c r="K92" s="108"/>
      <c r="M92" s="236" t="s">
        <v>356</v>
      </c>
      <c r="N92" s="85">
        <v>0</v>
      </c>
      <c r="O92" s="86">
        <v>0</v>
      </c>
      <c r="P92" s="86">
        <v>0</v>
      </c>
      <c r="Q92" s="86">
        <v>0</v>
      </c>
      <c r="R92" s="153">
        <f t="shared" si="93"/>
        <v>0</v>
      </c>
      <c r="S92" s="73"/>
      <c r="T92" s="60"/>
    </row>
    <row r="93" spans="1:20" ht="24" x14ac:dyDescent="0.3">
      <c r="A93" s="70" t="s">
        <v>35</v>
      </c>
      <c r="B93" s="36" t="s">
        <v>17</v>
      </c>
      <c r="C93" s="74" t="e">
        <f>SUMIF(A99:A101,D94,F99:F101)</f>
        <v>#VALUE!</v>
      </c>
      <c r="D93" s="75" t="s">
        <v>125</v>
      </c>
      <c r="E93" s="76"/>
      <c r="F93" s="453"/>
      <c r="G93" s="453"/>
      <c r="H93" s="453"/>
      <c r="I93" s="453"/>
      <c r="J93" s="453"/>
      <c r="K93" s="110"/>
      <c r="M93" s="237" t="s">
        <v>16</v>
      </c>
      <c r="N93" s="154" t="e">
        <f>N94+N95+N96</f>
        <v>#DIV/0!</v>
      </c>
      <c r="O93" s="154" t="e">
        <f t="shared" ref="O93:Q93" si="94">O94+O95+O96</f>
        <v>#DIV/0!</v>
      </c>
      <c r="P93" s="154" t="e">
        <f t="shared" si="94"/>
        <v>#DIV/0!</v>
      </c>
      <c r="Q93" s="154" t="e">
        <f t="shared" si="94"/>
        <v>#DIV/0!</v>
      </c>
      <c r="R93" s="153" t="e">
        <f>SUM(N93:Q93)</f>
        <v>#DIV/0!</v>
      </c>
      <c r="S93" s="73"/>
      <c r="T93" s="60"/>
    </row>
    <row r="94" spans="1:20" ht="24" x14ac:dyDescent="0.3">
      <c r="A94" s="70" t="s">
        <v>36</v>
      </c>
      <c r="B94" s="36" t="s">
        <v>108</v>
      </c>
      <c r="C94" s="78" t="e">
        <f>C91-'Fundin Gap'!D97</f>
        <v>#VALUE!</v>
      </c>
      <c r="D94" s="225">
        <v>1</v>
      </c>
      <c r="E94" s="76"/>
      <c r="F94" s="453"/>
      <c r="G94" s="453"/>
      <c r="H94" s="453"/>
      <c r="I94" s="453"/>
      <c r="J94" s="453"/>
      <c r="K94" s="110"/>
      <c r="M94" s="237" t="s">
        <v>17</v>
      </c>
      <c r="N94" s="154" t="e">
        <f>N90*$C$93</f>
        <v>#DIV/0!</v>
      </c>
      <c r="O94" s="154" t="e">
        <f>O90*$C$93</f>
        <v>#DIV/0!</v>
      </c>
      <c r="P94" s="154" t="e">
        <f>P90*$C$93</f>
        <v>#DIV/0!</v>
      </c>
      <c r="Q94" s="154" t="e">
        <f>Q90*$C$93</f>
        <v>#DIV/0!</v>
      </c>
      <c r="R94" s="153" t="e">
        <f t="shared" ref="R94:R102" si="95">SUM(N94:Q94)</f>
        <v>#DIV/0!</v>
      </c>
      <c r="S94" s="19"/>
      <c r="T94" s="60"/>
    </row>
    <row r="95" spans="1:20" ht="31.95" customHeight="1" x14ac:dyDescent="0.3">
      <c r="A95" s="70" t="s">
        <v>123</v>
      </c>
      <c r="B95" s="36" t="s">
        <v>37</v>
      </c>
      <c r="C95" s="37">
        <f>H85</f>
        <v>0</v>
      </c>
      <c r="D95" s="68"/>
      <c r="E95" s="76"/>
      <c r="F95" s="454"/>
      <c r="G95" s="454"/>
      <c r="H95" s="454"/>
      <c r="I95" s="454"/>
      <c r="J95" s="454"/>
      <c r="K95" s="110"/>
      <c r="M95" s="237" t="s">
        <v>108</v>
      </c>
      <c r="N95" s="154" t="e">
        <f>N90*$C$94</f>
        <v>#DIV/0!</v>
      </c>
      <c r="O95" s="154" t="e">
        <f>O90*$C$94</f>
        <v>#DIV/0!</v>
      </c>
      <c r="P95" s="154" t="e">
        <f>P90*$C$94</f>
        <v>#DIV/0!</v>
      </c>
      <c r="Q95" s="154" t="e">
        <f>Q90*$C$94</f>
        <v>#DIV/0!</v>
      </c>
      <c r="R95" s="153" t="e">
        <f t="shared" si="95"/>
        <v>#DIV/0!</v>
      </c>
      <c r="S95" s="19"/>
      <c r="T95" s="60"/>
    </row>
    <row r="96" spans="1:20" ht="23.4" customHeight="1" x14ac:dyDescent="0.3">
      <c r="A96" s="70" t="s">
        <v>10</v>
      </c>
      <c r="B96" s="42" t="s">
        <v>18</v>
      </c>
      <c r="C96" s="71" t="e">
        <f>C89-C92</f>
        <v>#VALUE!</v>
      </c>
      <c r="D96" s="79"/>
      <c r="E96" s="79"/>
      <c r="F96" s="79"/>
      <c r="G96" s="79"/>
      <c r="H96" s="79"/>
      <c r="I96" s="79"/>
      <c r="J96" s="109"/>
      <c r="K96" s="108"/>
      <c r="M96" s="237" t="s">
        <v>37</v>
      </c>
      <c r="N96" s="154">
        <f>N91</f>
        <v>0</v>
      </c>
      <c r="O96" s="154">
        <f>O91</f>
        <v>0</v>
      </c>
      <c r="P96" s="154">
        <f>P91</f>
        <v>0</v>
      </c>
      <c r="Q96" s="154">
        <f>Q91</f>
        <v>0</v>
      </c>
      <c r="R96" s="153">
        <f t="shared" si="95"/>
        <v>0</v>
      </c>
      <c r="S96" s="19"/>
      <c r="T96" s="60"/>
    </row>
    <row r="97" spans="1:20" ht="27.6" customHeight="1" x14ac:dyDescent="0.3">
      <c r="A97" s="120"/>
      <c r="B97" s="121"/>
      <c r="C97" s="122"/>
      <c r="D97" s="79"/>
      <c r="E97" s="79"/>
      <c r="F97" s="79"/>
      <c r="G97" s="79"/>
      <c r="H97" s="79"/>
      <c r="I97" s="79"/>
      <c r="J97" s="109"/>
      <c r="K97" s="108"/>
      <c r="M97" s="237" t="s">
        <v>18</v>
      </c>
      <c r="N97" s="154" t="str">
        <f>IFERROR($C$96*$N$90,"")</f>
        <v/>
      </c>
      <c r="O97" s="154" t="str">
        <f>IFERROR($C$96*$O$90,"")</f>
        <v/>
      </c>
      <c r="P97" s="154" t="str">
        <f>IFERROR($C$96*$P$90,"")</f>
        <v/>
      </c>
      <c r="Q97" s="154" t="str">
        <f>IFERROR($C$96*$Q$90,"")</f>
        <v/>
      </c>
      <c r="R97" s="153">
        <f>SUM(N97:Q97)</f>
        <v>0</v>
      </c>
      <c r="S97" s="87" t="e">
        <f>R97-C96</f>
        <v>#VALUE!</v>
      </c>
      <c r="T97" s="60"/>
    </row>
    <row r="98" spans="1:20" ht="46.2" customHeight="1" x14ac:dyDescent="0.3">
      <c r="A98" s="300" t="s">
        <v>125</v>
      </c>
      <c r="B98" s="36" t="s">
        <v>75</v>
      </c>
      <c r="C98" s="298" t="s">
        <v>76</v>
      </c>
      <c r="D98" s="299" t="s">
        <v>77</v>
      </c>
      <c r="E98" s="299" t="s">
        <v>124</v>
      </c>
      <c r="F98" s="299" t="s">
        <v>17</v>
      </c>
      <c r="G98" s="229"/>
      <c r="H98" s="228"/>
      <c r="I98" s="229"/>
      <c r="J98" s="230"/>
      <c r="K98" s="230"/>
      <c r="M98" s="237" t="s">
        <v>228</v>
      </c>
      <c r="N98" s="272" t="e">
        <f>ROUND(N93,2)</f>
        <v>#DIV/0!</v>
      </c>
      <c r="O98" s="272" t="e">
        <f>ROUND(O93,2)</f>
        <v>#DIV/0!</v>
      </c>
      <c r="P98" s="272" t="e">
        <f>ROUND(P93,2)</f>
        <v>#DIV/0!</v>
      </c>
      <c r="Q98" s="272" t="e">
        <f>ROUND(Q93,2)</f>
        <v>#DIV/0!</v>
      </c>
      <c r="R98" s="153" t="e">
        <f t="shared" si="95"/>
        <v>#DIV/0!</v>
      </c>
      <c r="S98" s="19"/>
      <c r="T98" s="60"/>
    </row>
    <row r="99" spans="1:20" ht="25.2" customHeight="1" x14ac:dyDescent="0.3">
      <c r="A99" s="302" t="s">
        <v>42</v>
      </c>
      <c r="B99" s="461" t="s">
        <v>593</v>
      </c>
      <c r="C99" s="303">
        <v>0</v>
      </c>
      <c r="D99" s="307">
        <f>ROUNDUP(E85,2)</f>
        <v>0</v>
      </c>
      <c r="E99" s="308">
        <v>0.02</v>
      </c>
      <c r="F99" s="311" t="e">
        <f>'Fundin Gap'!D97*Buget_cerere!E99</f>
        <v>#VALUE!</v>
      </c>
      <c r="G99" s="123"/>
      <c r="H99" s="229"/>
      <c r="I99" s="123"/>
      <c r="J99" s="230"/>
      <c r="K99" s="230"/>
      <c r="M99" s="237" t="s">
        <v>230</v>
      </c>
      <c r="N99" s="155">
        <v>0</v>
      </c>
      <c r="O99" s="86">
        <v>0</v>
      </c>
      <c r="P99" s="86">
        <v>0</v>
      </c>
      <c r="Q99" s="86">
        <v>0</v>
      </c>
      <c r="R99" s="153">
        <f t="shared" si="95"/>
        <v>0</v>
      </c>
      <c r="S99" s="19"/>
      <c r="T99" s="60"/>
    </row>
    <row r="100" spans="1:20" ht="44.4" customHeight="1" x14ac:dyDescent="0.3">
      <c r="B100" s="462"/>
      <c r="C100" s="304"/>
      <c r="D100" s="307"/>
      <c r="E100" s="308"/>
      <c r="F100" s="311"/>
      <c r="G100" s="234"/>
      <c r="H100" s="229"/>
      <c r="I100" s="123"/>
      <c r="J100" s="230"/>
      <c r="K100" s="230"/>
      <c r="M100" s="237" t="s">
        <v>229</v>
      </c>
      <c r="N100" s="156" t="e">
        <f>ROUND(N95,2)</f>
        <v>#DIV/0!</v>
      </c>
      <c r="O100" s="156" t="e">
        <f>ROUND(O95,2)</f>
        <v>#DIV/0!</v>
      </c>
      <c r="P100" s="156" t="e">
        <f>ROUND(P95,2)</f>
        <v>#DIV/0!</v>
      </c>
      <c r="Q100" s="156" t="e">
        <f>ROUND(Q95,2)</f>
        <v>#DIV/0!</v>
      </c>
      <c r="R100" s="153" t="e">
        <f t="shared" si="95"/>
        <v>#DIV/0!</v>
      </c>
      <c r="S100" s="19"/>
      <c r="T100" s="60"/>
    </row>
    <row r="101" spans="1:20" ht="45.6" customHeight="1" x14ac:dyDescent="0.3">
      <c r="A101" s="301"/>
      <c r="B101" s="462"/>
      <c r="C101" s="305"/>
      <c r="D101" s="307"/>
      <c r="E101" s="309"/>
      <c r="F101" s="311"/>
      <c r="G101" s="234"/>
      <c r="H101" s="229"/>
      <c r="I101" s="123"/>
      <c r="J101" s="231"/>
      <c r="K101" s="232"/>
      <c r="L101" s="431"/>
      <c r="M101" s="237" t="s">
        <v>231</v>
      </c>
      <c r="N101" s="155">
        <v>0</v>
      </c>
      <c r="O101" s="157">
        <v>0</v>
      </c>
      <c r="P101" s="157">
        <v>0</v>
      </c>
      <c r="Q101" s="157">
        <v>0</v>
      </c>
      <c r="R101" s="153">
        <f t="shared" si="95"/>
        <v>0</v>
      </c>
      <c r="S101" s="19"/>
      <c r="T101" s="60"/>
    </row>
    <row r="102" spans="1:20" ht="13.95" customHeight="1" x14ac:dyDescent="0.3">
      <c r="A102" s="450"/>
      <c r="B102" s="462"/>
      <c r="C102" s="304"/>
      <c r="D102" s="307"/>
      <c r="E102" s="309"/>
      <c r="F102" s="311"/>
      <c r="G102" s="234"/>
      <c r="H102" s="229"/>
      <c r="I102" s="229"/>
      <c r="J102" s="233"/>
      <c r="K102" s="232"/>
      <c r="L102" s="431"/>
      <c r="N102" s="87" t="e">
        <f>IF(N98=(N99+N100+N101),"OK","ERROR")</f>
        <v>#DIV/0!</v>
      </c>
      <c r="O102" s="87" t="e">
        <f t="shared" ref="O102:Q102" si="96">IF(O98=(O99+O100+O101),"OK","ERROR")</f>
        <v>#DIV/0!</v>
      </c>
      <c r="P102" s="87" t="e">
        <f t="shared" si="96"/>
        <v>#DIV/0!</v>
      </c>
      <c r="Q102" s="87" t="e">
        <f t="shared" si="96"/>
        <v>#DIV/0!</v>
      </c>
      <c r="R102" s="153" t="e">
        <f t="shared" si="95"/>
        <v>#DIV/0!</v>
      </c>
      <c r="S102" s="19"/>
      <c r="T102" s="60"/>
    </row>
    <row r="103" spans="1:20" s="141" customFormat="1" hidden="1" x14ac:dyDescent="0.3">
      <c r="A103" s="451"/>
      <c r="B103" s="463"/>
      <c r="C103" s="306"/>
      <c r="D103" s="398"/>
      <c r="E103" s="310"/>
      <c r="F103" s="312"/>
      <c r="G103" s="399"/>
      <c r="H103" s="400"/>
      <c r="I103" s="400"/>
      <c r="J103" s="401"/>
      <c r="K103" s="402"/>
      <c r="L103" s="432"/>
      <c r="M103" s="403"/>
      <c r="N103" s="404"/>
      <c r="O103" s="404"/>
      <c r="P103" s="404"/>
      <c r="Q103" s="404"/>
      <c r="R103" s="405"/>
      <c r="S103" s="406"/>
      <c r="T103" s="146"/>
    </row>
    <row r="104" spans="1:20" s="365" customFormat="1" hidden="1" x14ac:dyDescent="0.3">
      <c r="A104" s="354"/>
      <c r="B104" s="355"/>
      <c r="C104" s="356"/>
      <c r="D104" s="356"/>
      <c r="E104" s="356"/>
      <c r="F104" s="356"/>
      <c r="G104" s="357"/>
      <c r="H104" s="357"/>
      <c r="I104" s="357"/>
      <c r="J104" s="358"/>
      <c r="K104" s="359"/>
      <c r="L104" s="360"/>
      <c r="M104" s="353"/>
      <c r="N104" s="361">
        <f>N85-N92-N67-N77</f>
        <v>0</v>
      </c>
      <c r="O104" s="361">
        <f t="shared" ref="O104:Q104" si="97">O85-O92-O67-O77</f>
        <v>0</v>
      </c>
      <c r="P104" s="361">
        <f t="shared" si="97"/>
        <v>0</v>
      </c>
      <c r="Q104" s="361">
        <f t="shared" si="97"/>
        <v>0</v>
      </c>
      <c r="R104" s="362"/>
      <c r="S104" s="363"/>
      <c r="T104" s="364"/>
    </row>
    <row r="105" spans="1:20" s="141" customFormat="1" hidden="1" x14ac:dyDescent="0.3">
      <c r="A105" s="301"/>
      <c r="B105" s="407"/>
      <c r="C105" s="69"/>
      <c r="D105" s="69"/>
      <c r="E105" s="69"/>
      <c r="F105" s="69"/>
      <c r="G105" s="400"/>
      <c r="H105" s="400"/>
      <c r="I105" s="400"/>
      <c r="J105" s="408"/>
      <c r="K105" s="402"/>
      <c r="L105" s="432"/>
      <c r="M105" s="403"/>
      <c r="N105" s="409"/>
      <c r="O105" s="409"/>
      <c r="P105" s="409"/>
      <c r="Q105" s="409"/>
      <c r="R105" s="405"/>
      <c r="S105" s="406"/>
      <c r="T105" s="146"/>
    </row>
    <row r="106" spans="1:20" s="141" customFormat="1" x14ac:dyDescent="0.3">
      <c r="A106" s="301"/>
      <c r="B106" s="407"/>
      <c r="C106" s="69"/>
      <c r="D106" s="69"/>
      <c r="E106" s="69"/>
      <c r="F106" s="69"/>
      <c r="G106" s="400"/>
      <c r="H106" s="400"/>
      <c r="I106" s="400"/>
      <c r="J106" s="401"/>
      <c r="K106" s="401"/>
      <c r="L106" s="433"/>
      <c r="M106" s="403"/>
      <c r="N106" s="410"/>
      <c r="O106" s="410"/>
      <c r="P106" s="410"/>
      <c r="Q106" s="410"/>
      <c r="R106" s="410"/>
    </row>
    <row r="107" spans="1:20" s="141" customFormat="1" x14ac:dyDescent="0.3">
      <c r="A107" s="301"/>
      <c r="B107" s="407"/>
      <c r="C107" s="69"/>
      <c r="D107" s="69"/>
      <c r="E107" s="69"/>
      <c r="F107" s="69"/>
      <c r="G107" s="400"/>
      <c r="H107" s="400"/>
      <c r="I107" s="400"/>
      <c r="J107" s="401"/>
      <c r="K107" s="401"/>
      <c r="L107" s="433"/>
      <c r="M107" s="403"/>
      <c r="N107" s="410"/>
      <c r="O107" s="410"/>
      <c r="P107" s="410"/>
      <c r="Q107" s="410"/>
      <c r="R107" s="410"/>
    </row>
    <row r="108" spans="1:20" s="141" customFormat="1" x14ac:dyDescent="0.3">
      <c r="A108" s="301"/>
      <c r="B108" s="407"/>
      <c r="C108" s="69"/>
      <c r="D108" s="69"/>
      <c r="E108" s="69"/>
      <c r="F108" s="69"/>
      <c r="G108" s="400"/>
      <c r="H108" s="400"/>
      <c r="I108" s="400"/>
      <c r="J108" s="401"/>
      <c r="K108" s="401"/>
      <c r="L108" s="433"/>
      <c r="M108" s="403"/>
      <c r="N108" s="410"/>
      <c r="O108" s="410"/>
      <c r="P108" s="410"/>
      <c r="Q108" s="410"/>
      <c r="R108" s="410"/>
    </row>
    <row r="109" spans="1:20" s="141" customFormat="1" x14ac:dyDescent="0.3">
      <c r="A109" s="301"/>
      <c r="B109" s="407"/>
      <c r="C109" s="69"/>
      <c r="D109" s="69"/>
      <c r="E109" s="69"/>
      <c r="F109" s="69"/>
      <c r="G109" s="400"/>
      <c r="H109" s="400"/>
      <c r="I109" s="400"/>
      <c r="J109" s="401"/>
      <c r="K109" s="401"/>
      <c r="L109" s="433"/>
      <c r="M109" s="403"/>
      <c r="N109" s="410"/>
      <c r="O109" s="410"/>
      <c r="P109" s="410"/>
      <c r="Q109" s="410"/>
      <c r="R109" s="410"/>
    </row>
    <row r="110" spans="1:20" s="141" customFormat="1" x14ac:dyDescent="0.3">
      <c r="A110" s="301"/>
      <c r="B110" s="407"/>
      <c r="C110" s="69"/>
      <c r="D110" s="69"/>
      <c r="E110" s="69"/>
      <c r="F110" s="69"/>
      <c r="G110" s="400"/>
      <c r="H110" s="400"/>
      <c r="I110" s="400"/>
      <c r="J110" s="401"/>
      <c r="K110" s="401"/>
      <c r="L110" s="433"/>
      <c r="M110" s="403"/>
      <c r="N110" s="410"/>
      <c r="O110" s="410"/>
      <c r="P110" s="410"/>
      <c r="Q110" s="410"/>
      <c r="R110" s="410"/>
    </row>
    <row r="111" spans="1:20" x14ac:dyDescent="0.3">
      <c r="G111" s="235"/>
      <c r="H111" s="229"/>
      <c r="I111" s="229"/>
      <c r="J111" s="230"/>
      <c r="K111" s="230"/>
    </row>
    <row r="112" spans="1:20" x14ac:dyDescent="0.3">
      <c r="G112" s="235"/>
      <c r="H112" s="229"/>
      <c r="I112" s="229"/>
      <c r="J112" s="230"/>
      <c r="K112" s="230"/>
    </row>
    <row r="113" spans="7:11" x14ac:dyDescent="0.3">
      <c r="G113" s="235"/>
      <c r="H113" s="229"/>
      <c r="I113" s="229"/>
      <c r="J113" s="230"/>
      <c r="K113" s="230"/>
    </row>
    <row r="114" spans="7:11" x14ac:dyDescent="0.3">
      <c r="G114" s="235"/>
      <c r="H114" s="229"/>
      <c r="I114" s="229"/>
      <c r="J114" s="230"/>
      <c r="K114" s="230"/>
    </row>
    <row r="115" spans="7:11" x14ac:dyDescent="0.3">
      <c r="G115" s="235"/>
      <c r="H115" s="229"/>
      <c r="I115" s="229"/>
      <c r="J115" s="230"/>
      <c r="K115" s="230"/>
    </row>
    <row r="116" spans="7:11" x14ac:dyDescent="0.3">
      <c r="G116" s="235"/>
      <c r="H116" s="229"/>
      <c r="I116" s="229"/>
      <c r="J116" s="230"/>
      <c r="K116" s="230"/>
    </row>
    <row r="117" spans="7:11" x14ac:dyDescent="0.3">
      <c r="G117" s="235"/>
      <c r="H117" s="229"/>
      <c r="I117" s="229"/>
      <c r="J117" s="230"/>
      <c r="K117" s="230"/>
    </row>
    <row r="118" spans="7:11" x14ac:dyDescent="0.3">
      <c r="G118" s="235"/>
      <c r="H118" s="229"/>
      <c r="I118" s="229"/>
      <c r="J118" s="230"/>
      <c r="K118" s="230"/>
    </row>
    <row r="119" spans="7:11" x14ac:dyDescent="0.3">
      <c r="G119" s="235"/>
      <c r="H119" s="229"/>
      <c r="I119" s="229"/>
      <c r="J119" s="230"/>
      <c r="K119" s="230"/>
    </row>
    <row r="120" spans="7:11" x14ac:dyDescent="0.3">
      <c r="G120" s="235"/>
      <c r="H120" s="229"/>
      <c r="I120" s="229"/>
      <c r="J120" s="230"/>
      <c r="K120" s="230"/>
    </row>
    <row r="121" spans="7:11" x14ac:dyDescent="0.3">
      <c r="G121" s="235"/>
      <c r="H121" s="229"/>
      <c r="I121" s="229"/>
      <c r="J121" s="230"/>
      <c r="K121" s="230"/>
    </row>
    <row r="122" spans="7:11" x14ac:dyDescent="0.3">
      <c r="G122" s="235"/>
      <c r="H122" s="229"/>
      <c r="I122" s="229"/>
      <c r="J122" s="230"/>
      <c r="K122" s="230"/>
    </row>
    <row r="123" spans="7:11" x14ac:dyDescent="0.3">
      <c r="G123" s="235"/>
      <c r="H123" s="229"/>
      <c r="I123" s="229"/>
      <c r="J123" s="230"/>
      <c r="K123" s="230"/>
    </row>
    <row r="124" spans="7:11" x14ac:dyDescent="0.3">
      <c r="G124" s="235"/>
      <c r="H124" s="229"/>
      <c r="I124" s="229"/>
      <c r="J124" s="230"/>
      <c r="K124" s="230"/>
    </row>
    <row r="125" spans="7:11" x14ac:dyDescent="0.3">
      <c r="G125" s="235"/>
      <c r="H125" s="229"/>
      <c r="I125" s="229"/>
      <c r="J125" s="230"/>
      <c r="K125" s="230"/>
    </row>
    <row r="126" spans="7:11" x14ac:dyDescent="0.3">
      <c r="G126" s="235"/>
      <c r="H126" s="229"/>
      <c r="I126" s="229"/>
      <c r="J126" s="230"/>
      <c r="K126" s="230"/>
    </row>
    <row r="127" spans="7:11" x14ac:dyDescent="0.3">
      <c r="G127" s="235"/>
      <c r="H127" s="229"/>
      <c r="I127" s="229"/>
      <c r="J127" s="230"/>
      <c r="K127" s="230"/>
    </row>
    <row r="128" spans="7:11" x14ac:dyDescent="0.3">
      <c r="G128" s="235"/>
      <c r="H128" s="229"/>
      <c r="I128" s="229"/>
      <c r="J128" s="230"/>
      <c r="K128" s="230"/>
    </row>
    <row r="129" spans="7:11" x14ac:dyDescent="0.3">
      <c r="G129" s="235"/>
      <c r="H129" s="229"/>
      <c r="I129" s="229"/>
      <c r="J129" s="230"/>
      <c r="K129" s="230"/>
    </row>
    <row r="130" spans="7:11" x14ac:dyDescent="0.3">
      <c r="G130" s="235"/>
      <c r="H130" s="229"/>
      <c r="I130" s="229"/>
      <c r="J130" s="230"/>
      <c r="K130" s="230"/>
    </row>
    <row r="131" spans="7:11" x14ac:dyDescent="0.3">
      <c r="G131" s="235"/>
      <c r="H131" s="229"/>
      <c r="I131" s="229"/>
      <c r="J131" s="230"/>
      <c r="K131" s="230"/>
    </row>
    <row r="132" spans="7:11" x14ac:dyDescent="0.3">
      <c r="G132" s="235"/>
      <c r="H132" s="229"/>
      <c r="I132" s="229"/>
      <c r="J132" s="230"/>
      <c r="K132" s="230"/>
    </row>
    <row r="133" spans="7:11" x14ac:dyDescent="0.3">
      <c r="G133" s="235"/>
      <c r="H133" s="229"/>
      <c r="I133" s="229"/>
      <c r="J133" s="230"/>
      <c r="K133" s="230"/>
    </row>
    <row r="134" spans="7:11" x14ac:dyDescent="0.3">
      <c r="G134" s="235"/>
      <c r="H134" s="229"/>
      <c r="I134" s="229"/>
      <c r="J134" s="230"/>
      <c r="K134" s="230"/>
    </row>
    <row r="135" spans="7:11" x14ac:dyDescent="0.3">
      <c r="G135" s="235"/>
      <c r="H135" s="229"/>
      <c r="I135" s="229"/>
      <c r="J135" s="230"/>
      <c r="K135" s="230"/>
    </row>
    <row r="136" spans="7:11" x14ac:dyDescent="0.3">
      <c r="G136" s="235"/>
      <c r="H136" s="229"/>
      <c r="I136" s="229"/>
      <c r="J136" s="230"/>
      <c r="K136" s="230"/>
    </row>
    <row r="137" spans="7:11" x14ac:dyDescent="0.3">
      <c r="G137" s="235"/>
      <c r="H137" s="229"/>
      <c r="I137" s="229"/>
      <c r="J137" s="230"/>
      <c r="K137" s="230"/>
    </row>
    <row r="138" spans="7:11" x14ac:dyDescent="0.3">
      <c r="G138" s="235"/>
      <c r="H138" s="229"/>
      <c r="I138" s="229"/>
      <c r="J138" s="230"/>
      <c r="K138" s="230"/>
    </row>
    <row r="139" spans="7:11" x14ac:dyDescent="0.3">
      <c r="G139" s="235"/>
      <c r="H139" s="229"/>
      <c r="I139" s="229"/>
      <c r="J139" s="230"/>
      <c r="K139" s="230"/>
    </row>
    <row r="140" spans="7:11" x14ac:dyDescent="0.3">
      <c r="G140" s="235"/>
      <c r="H140" s="229"/>
      <c r="I140" s="229"/>
      <c r="J140" s="230"/>
      <c r="K140" s="230"/>
    </row>
    <row r="141" spans="7:11" x14ac:dyDescent="0.3">
      <c r="G141" s="235"/>
      <c r="H141" s="229"/>
      <c r="I141" s="229"/>
      <c r="J141" s="230"/>
      <c r="K141" s="230"/>
    </row>
    <row r="142" spans="7:11" x14ac:dyDescent="0.3">
      <c r="G142" s="235"/>
      <c r="H142" s="229"/>
      <c r="I142" s="229"/>
      <c r="J142" s="230"/>
      <c r="K142" s="230"/>
    </row>
    <row r="143" spans="7:11" x14ac:dyDescent="0.3">
      <c r="G143" s="235"/>
      <c r="H143" s="229"/>
      <c r="I143" s="229"/>
      <c r="J143" s="230"/>
      <c r="K143" s="230"/>
    </row>
    <row r="144" spans="7:11" x14ac:dyDescent="0.3">
      <c r="G144" s="235"/>
      <c r="H144" s="229"/>
      <c r="I144" s="229"/>
      <c r="J144" s="230"/>
      <c r="K144" s="230"/>
    </row>
    <row r="145" spans="7:11" x14ac:dyDescent="0.3">
      <c r="G145" s="235"/>
      <c r="H145" s="229"/>
      <c r="I145" s="229"/>
      <c r="J145" s="230"/>
      <c r="K145" s="230"/>
    </row>
    <row r="146" spans="7:11" x14ac:dyDescent="0.3">
      <c r="G146" s="235"/>
      <c r="H146" s="229"/>
      <c r="I146" s="229"/>
      <c r="J146" s="230"/>
      <c r="K146" s="230"/>
    </row>
    <row r="147" spans="7:11" x14ac:dyDescent="0.3">
      <c r="G147" s="235"/>
      <c r="H147" s="229"/>
      <c r="I147" s="229"/>
      <c r="J147" s="230"/>
      <c r="K147" s="230"/>
    </row>
    <row r="148" spans="7:11" x14ac:dyDescent="0.3">
      <c r="G148" s="235"/>
      <c r="H148" s="229"/>
      <c r="I148" s="229"/>
      <c r="J148" s="230"/>
      <c r="K148" s="230"/>
    </row>
    <row r="149" spans="7:11" x14ac:dyDescent="0.3">
      <c r="G149" s="235"/>
      <c r="H149" s="229"/>
      <c r="I149" s="229"/>
      <c r="J149" s="230"/>
      <c r="K149" s="230"/>
    </row>
    <row r="150" spans="7:11" x14ac:dyDescent="0.3">
      <c r="G150" s="235"/>
      <c r="H150" s="229"/>
      <c r="I150" s="229"/>
      <c r="J150" s="230"/>
      <c r="K150" s="230"/>
    </row>
    <row r="151" spans="7:11" x14ac:dyDescent="0.3">
      <c r="G151" s="235"/>
      <c r="H151" s="229"/>
      <c r="I151" s="229"/>
      <c r="J151" s="230"/>
      <c r="K151" s="230"/>
    </row>
    <row r="152" spans="7:11" x14ac:dyDescent="0.3">
      <c r="G152" s="235"/>
      <c r="H152" s="229"/>
      <c r="I152" s="229"/>
      <c r="J152" s="230"/>
      <c r="K152" s="230"/>
    </row>
    <row r="153" spans="7:11" x14ac:dyDescent="0.3">
      <c r="G153" s="235"/>
      <c r="H153" s="229"/>
      <c r="I153" s="229"/>
      <c r="J153" s="230"/>
      <c r="K153" s="230"/>
    </row>
    <row r="154" spans="7:11" x14ac:dyDescent="0.3">
      <c r="G154" s="235"/>
      <c r="H154" s="229"/>
      <c r="I154" s="229"/>
      <c r="J154" s="230"/>
      <c r="K154" s="230"/>
    </row>
    <row r="155" spans="7:11" x14ac:dyDescent="0.3">
      <c r="G155" s="235"/>
      <c r="H155" s="229"/>
      <c r="I155" s="229"/>
      <c r="J155" s="230"/>
      <c r="K155" s="230"/>
    </row>
    <row r="156" spans="7:11" x14ac:dyDescent="0.3">
      <c r="G156" s="235"/>
      <c r="H156" s="229"/>
      <c r="I156" s="229"/>
      <c r="J156" s="230"/>
      <c r="K156" s="230"/>
    </row>
    <row r="157" spans="7:11" x14ac:dyDescent="0.3">
      <c r="G157" s="235"/>
      <c r="H157" s="229"/>
      <c r="I157" s="229"/>
      <c r="J157" s="230"/>
      <c r="K157" s="230"/>
    </row>
    <row r="158" spans="7:11" x14ac:dyDescent="0.3">
      <c r="G158" s="235"/>
      <c r="H158" s="229"/>
      <c r="I158" s="229"/>
      <c r="J158" s="230"/>
      <c r="K158" s="230"/>
    </row>
    <row r="159" spans="7:11" x14ac:dyDescent="0.3">
      <c r="G159" s="235"/>
      <c r="H159" s="229"/>
      <c r="I159" s="229"/>
      <c r="J159" s="230"/>
      <c r="K159" s="230"/>
    </row>
    <row r="160" spans="7:11" x14ac:dyDescent="0.3">
      <c r="G160" s="235"/>
      <c r="H160" s="229"/>
      <c r="I160" s="229"/>
      <c r="J160" s="230"/>
      <c r="K160" s="230"/>
    </row>
    <row r="161" spans="7:11" x14ac:dyDescent="0.3">
      <c r="G161" s="235"/>
      <c r="H161" s="229"/>
      <c r="I161" s="229"/>
      <c r="J161" s="230"/>
      <c r="K161" s="230"/>
    </row>
    <row r="162" spans="7:11" x14ac:dyDescent="0.3">
      <c r="G162" s="235"/>
      <c r="H162" s="229"/>
      <c r="I162" s="229"/>
      <c r="J162" s="230"/>
      <c r="K162" s="230"/>
    </row>
    <row r="163" spans="7:11" x14ac:dyDescent="0.3">
      <c r="G163" s="235"/>
      <c r="H163" s="229"/>
      <c r="I163" s="229"/>
      <c r="J163" s="230"/>
      <c r="K163" s="230"/>
    </row>
    <row r="164" spans="7:11" x14ac:dyDescent="0.3">
      <c r="G164" s="235"/>
      <c r="H164" s="229"/>
      <c r="I164" s="229"/>
      <c r="J164" s="230"/>
      <c r="K164" s="230"/>
    </row>
    <row r="165" spans="7:11" x14ac:dyDescent="0.3">
      <c r="G165" s="235"/>
      <c r="H165" s="229"/>
      <c r="I165" s="229"/>
      <c r="J165" s="230"/>
      <c r="K165" s="230"/>
    </row>
    <row r="166" spans="7:11" x14ac:dyDescent="0.3">
      <c r="G166" s="235"/>
      <c r="H166" s="229"/>
      <c r="I166" s="229"/>
      <c r="J166" s="230"/>
      <c r="K166" s="230"/>
    </row>
    <row r="167" spans="7:11" x14ac:dyDescent="0.3">
      <c r="G167" s="235"/>
      <c r="H167" s="229"/>
      <c r="I167" s="229"/>
      <c r="J167" s="230"/>
      <c r="K167" s="230"/>
    </row>
    <row r="168" spans="7:11" x14ac:dyDescent="0.3">
      <c r="G168" s="235"/>
      <c r="H168" s="229"/>
      <c r="I168" s="229"/>
      <c r="J168" s="230"/>
      <c r="K168" s="230"/>
    </row>
    <row r="169" spans="7:11" x14ac:dyDescent="0.3">
      <c r="G169" s="235"/>
      <c r="H169" s="229"/>
      <c r="I169" s="229"/>
      <c r="J169" s="230"/>
      <c r="K169" s="230"/>
    </row>
    <row r="170" spans="7:11" x14ac:dyDescent="0.3">
      <c r="G170" s="235"/>
      <c r="H170" s="229"/>
      <c r="I170" s="229"/>
      <c r="J170" s="230"/>
      <c r="K170" s="230"/>
    </row>
    <row r="171" spans="7:11" x14ac:dyDescent="0.3">
      <c r="G171" s="235"/>
      <c r="H171" s="229"/>
      <c r="I171" s="229"/>
      <c r="J171" s="230"/>
      <c r="K171" s="230"/>
    </row>
    <row r="172" spans="7:11" x14ac:dyDescent="0.3">
      <c r="G172" s="235"/>
      <c r="H172" s="229"/>
      <c r="I172" s="229"/>
      <c r="J172" s="230"/>
      <c r="K172" s="230"/>
    </row>
    <row r="173" spans="7:11" x14ac:dyDescent="0.3">
      <c r="G173" s="235"/>
      <c r="H173" s="229"/>
      <c r="I173" s="229"/>
      <c r="J173" s="230"/>
      <c r="K173" s="230"/>
    </row>
    <row r="174" spans="7:11" x14ac:dyDescent="0.3">
      <c r="G174" s="235"/>
      <c r="H174" s="229"/>
      <c r="I174" s="229"/>
      <c r="J174" s="230"/>
      <c r="K174" s="230"/>
    </row>
    <row r="175" spans="7:11" x14ac:dyDescent="0.3">
      <c r="G175" s="235"/>
      <c r="H175" s="229"/>
      <c r="I175" s="229"/>
      <c r="J175" s="230"/>
      <c r="K175" s="230"/>
    </row>
    <row r="176" spans="7:11" x14ac:dyDescent="0.3">
      <c r="G176" s="235"/>
      <c r="H176" s="229"/>
      <c r="I176" s="229"/>
      <c r="J176" s="230"/>
      <c r="K176" s="230"/>
    </row>
    <row r="177" spans="7:11" x14ac:dyDescent="0.3">
      <c r="G177" s="235"/>
      <c r="H177" s="229"/>
      <c r="I177" s="229"/>
      <c r="J177" s="230"/>
      <c r="K177" s="230"/>
    </row>
    <row r="178" spans="7:11" x14ac:dyDescent="0.3">
      <c r="G178" s="235"/>
      <c r="H178" s="229"/>
      <c r="I178" s="229"/>
      <c r="J178" s="230"/>
      <c r="K178" s="230"/>
    </row>
    <row r="179" spans="7:11" x14ac:dyDescent="0.3">
      <c r="G179" s="235"/>
      <c r="H179" s="229"/>
      <c r="I179" s="229"/>
      <c r="J179" s="230"/>
      <c r="K179" s="230"/>
    </row>
    <row r="180" spans="7:11" x14ac:dyDescent="0.3">
      <c r="G180" s="235"/>
      <c r="H180" s="229"/>
      <c r="I180" s="229"/>
      <c r="J180" s="230"/>
      <c r="K180" s="230"/>
    </row>
    <row r="181" spans="7:11" x14ac:dyDescent="0.3">
      <c r="G181" s="235"/>
      <c r="H181" s="229"/>
      <c r="I181" s="229"/>
      <c r="J181" s="230"/>
      <c r="K181" s="230"/>
    </row>
    <row r="182" spans="7:11" x14ac:dyDescent="0.3">
      <c r="G182" s="235"/>
      <c r="H182" s="229"/>
      <c r="I182" s="229"/>
      <c r="J182" s="230"/>
      <c r="K182" s="230"/>
    </row>
    <row r="183" spans="7:11" x14ac:dyDescent="0.3">
      <c r="G183" s="235"/>
      <c r="H183" s="229"/>
      <c r="I183" s="229"/>
      <c r="J183" s="230"/>
      <c r="K183" s="230"/>
    </row>
    <row r="184" spans="7:11" x14ac:dyDescent="0.3">
      <c r="G184" s="235"/>
      <c r="H184" s="229"/>
      <c r="I184" s="229"/>
      <c r="J184" s="230"/>
      <c r="K184" s="230"/>
    </row>
    <row r="185" spans="7:11" x14ac:dyDescent="0.3">
      <c r="G185" s="235"/>
      <c r="H185" s="229"/>
      <c r="I185" s="229"/>
      <c r="J185" s="230"/>
      <c r="K185" s="230"/>
    </row>
    <row r="186" spans="7:11" x14ac:dyDescent="0.3">
      <c r="G186" s="235"/>
      <c r="H186" s="229"/>
      <c r="I186" s="229"/>
      <c r="J186" s="230"/>
      <c r="K186" s="230"/>
    </row>
    <row r="187" spans="7:11" x14ac:dyDescent="0.3">
      <c r="G187" s="235"/>
      <c r="H187" s="229"/>
      <c r="I187" s="229"/>
      <c r="J187" s="230"/>
      <c r="K187" s="230"/>
    </row>
    <row r="188" spans="7:11" x14ac:dyDescent="0.3">
      <c r="G188" s="235"/>
      <c r="H188" s="229"/>
      <c r="I188" s="229"/>
      <c r="J188" s="230"/>
      <c r="K188" s="230"/>
    </row>
    <row r="189" spans="7:11" x14ac:dyDescent="0.3">
      <c r="G189" s="235"/>
      <c r="H189" s="229"/>
      <c r="I189" s="229"/>
      <c r="J189" s="230"/>
      <c r="K189" s="230"/>
    </row>
    <row r="190" spans="7:11" x14ac:dyDescent="0.3">
      <c r="G190" s="235"/>
      <c r="H190" s="229"/>
      <c r="I190" s="229"/>
      <c r="J190" s="230"/>
      <c r="K190" s="230"/>
    </row>
    <row r="191" spans="7:11" x14ac:dyDescent="0.3">
      <c r="G191" s="235"/>
      <c r="H191" s="229"/>
      <c r="I191" s="229"/>
      <c r="J191" s="230"/>
      <c r="K191" s="230"/>
    </row>
    <row r="192" spans="7:11" x14ac:dyDescent="0.3">
      <c r="G192" s="235"/>
      <c r="H192" s="229"/>
      <c r="I192" s="229"/>
      <c r="J192" s="230"/>
      <c r="K192" s="230"/>
    </row>
    <row r="193" spans="7:11" x14ac:dyDescent="0.3">
      <c r="G193" s="235"/>
      <c r="H193" s="229"/>
      <c r="I193" s="229"/>
      <c r="J193" s="230"/>
      <c r="K193" s="230"/>
    </row>
    <row r="194" spans="7:11" x14ac:dyDescent="0.3">
      <c r="G194" s="235"/>
      <c r="H194" s="229"/>
      <c r="I194" s="229"/>
      <c r="J194" s="230"/>
      <c r="K194" s="230"/>
    </row>
    <row r="195" spans="7:11" x14ac:dyDescent="0.3">
      <c r="G195" s="235"/>
      <c r="H195" s="229"/>
      <c r="I195" s="229"/>
      <c r="J195" s="230"/>
      <c r="K195" s="230"/>
    </row>
    <row r="196" spans="7:11" x14ac:dyDescent="0.3">
      <c r="G196" s="235"/>
      <c r="H196" s="229"/>
      <c r="I196" s="229"/>
      <c r="J196" s="230"/>
      <c r="K196" s="230"/>
    </row>
    <row r="197" spans="7:11" x14ac:dyDescent="0.3">
      <c r="G197" s="235"/>
      <c r="H197" s="229"/>
      <c r="I197" s="229"/>
      <c r="J197" s="230"/>
      <c r="K197" s="230"/>
    </row>
    <row r="198" spans="7:11" x14ac:dyDescent="0.3">
      <c r="G198" s="235"/>
      <c r="H198" s="229"/>
      <c r="I198" s="229"/>
      <c r="J198" s="230"/>
      <c r="K198" s="230"/>
    </row>
    <row r="199" spans="7:11" x14ac:dyDescent="0.3">
      <c r="G199" s="235"/>
      <c r="H199" s="229"/>
      <c r="I199" s="229"/>
      <c r="J199" s="230"/>
      <c r="K199" s="230"/>
    </row>
    <row r="200" spans="7:11" x14ac:dyDescent="0.3">
      <c r="G200" s="235"/>
      <c r="H200" s="229"/>
      <c r="I200" s="229"/>
      <c r="J200" s="230"/>
      <c r="K200" s="230"/>
    </row>
    <row r="201" spans="7:11" x14ac:dyDescent="0.3">
      <c r="G201" s="235"/>
      <c r="H201" s="229"/>
      <c r="I201" s="229"/>
      <c r="J201" s="230"/>
      <c r="K201" s="230"/>
    </row>
    <row r="202" spans="7:11" x14ac:dyDescent="0.3">
      <c r="G202" s="235"/>
      <c r="H202" s="229"/>
      <c r="I202" s="229"/>
      <c r="J202" s="230"/>
      <c r="K202" s="230"/>
    </row>
    <row r="203" spans="7:11" x14ac:dyDescent="0.3">
      <c r="G203" s="235"/>
      <c r="H203" s="229"/>
      <c r="I203" s="229"/>
      <c r="J203" s="230"/>
      <c r="K203" s="230"/>
    </row>
    <row r="204" spans="7:11" x14ac:dyDescent="0.3">
      <c r="G204" s="235"/>
      <c r="H204" s="229"/>
      <c r="I204" s="229"/>
      <c r="J204" s="230"/>
      <c r="K204" s="230"/>
    </row>
    <row r="205" spans="7:11" x14ac:dyDescent="0.3">
      <c r="G205" s="235"/>
      <c r="H205" s="229"/>
      <c r="I205" s="229"/>
      <c r="J205" s="230"/>
      <c r="K205" s="230"/>
    </row>
    <row r="206" spans="7:11" x14ac:dyDescent="0.3">
      <c r="G206" s="235"/>
      <c r="H206" s="229"/>
      <c r="I206" s="229"/>
      <c r="J206" s="230"/>
      <c r="K206" s="230"/>
    </row>
    <row r="207" spans="7:11" x14ac:dyDescent="0.3">
      <c r="G207" s="235"/>
      <c r="H207" s="229"/>
      <c r="I207" s="229"/>
      <c r="J207" s="230"/>
      <c r="K207" s="230"/>
    </row>
    <row r="208" spans="7:11" x14ac:dyDescent="0.3">
      <c r="G208" s="235"/>
      <c r="H208" s="229"/>
      <c r="I208" s="229"/>
      <c r="J208" s="230"/>
      <c r="K208" s="230"/>
    </row>
    <row r="209" spans="7:11" x14ac:dyDescent="0.3">
      <c r="G209" s="235"/>
      <c r="H209" s="229"/>
      <c r="I209" s="229"/>
      <c r="J209" s="230"/>
      <c r="K209" s="230"/>
    </row>
    <row r="210" spans="7:11" x14ac:dyDescent="0.3">
      <c r="G210" s="235"/>
      <c r="H210" s="229"/>
      <c r="I210" s="229"/>
      <c r="J210" s="230"/>
      <c r="K210" s="230"/>
    </row>
    <row r="211" spans="7:11" x14ac:dyDescent="0.3">
      <c r="G211" s="235"/>
      <c r="H211" s="229"/>
      <c r="I211" s="229"/>
      <c r="J211" s="230"/>
      <c r="K211" s="230"/>
    </row>
    <row r="212" spans="7:11" x14ac:dyDescent="0.3">
      <c r="G212" s="235"/>
      <c r="H212" s="229"/>
      <c r="I212" s="229"/>
      <c r="J212" s="230"/>
      <c r="K212" s="230"/>
    </row>
    <row r="213" spans="7:11" x14ac:dyDescent="0.3">
      <c r="G213" s="235"/>
      <c r="H213" s="229"/>
      <c r="I213" s="229"/>
      <c r="J213" s="230"/>
      <c r="K213" s="230"/>
    </row>
    <row r="214" spans="7:11" x14ac:dyDescent="0.3">
      <c r="G214" s="235"/>
      <c r="H214" s="229"/>
      <c r="I214" s="229"/>
      <c r="J214" s="230"/>
      <c r="K214" s="230"/>
    </row>
    <row r="215" spans="7:11" x14ac:dyDescent="0.3">
      <c r="G215" s="235"/>
      <c r="H215" s="229"/>
      <c r="I215" s="229"/>
      <c r="J215" s="230"/>
      <c r="K215" s="230"/>
    </row>
    <row r="216" spans="7:11" x14ac:dyDescent="0.3">
      <c r="G216" s="235"/>
      <c r="H216" s="229"/>
      <c r="I216" s="229"/>
      <c r="J216" s="230"/>
      <c r="K216" s="230"/>
    </row>
    <row r="217" spans="7:11" x14ac:dyDescent="0.3">
      <c r="G217" s="235"/>
      <c r="H217" s="229"/>
      <c r="I217" s="229"/>
      <c r="J217" s="230"/>
      <c r="K217" s="230"/>
    </row>
    <row r="218" spans="7:11" x14ac:dyDescent="0.3">
      <c r="G218" s="235"/>
      <c r="H218" s="229"/>
      <c r="I218" s="229"/>
      <c r="J218" s="230"/>
      <c r="K218" s="230"/>
    </row>
    <row r="219" spans="7:11" x14ac:dyDescent="0.3">
      <c r="G219" s="235"/>
      <c r="H219" s="229"/>
      <c r="I219" s="229"/>
      <c r="J219" s="230"/>
      <c r="K219" s="230"/>
    </row>
    <row r="220" spans="7:11" x14ac:dyDescent="0.3">
      <c r="G220" s="235"/>
      <c r="H220" s="229"/>
      <c r="I220" s="229"/>
      <c r="J220" s="230"/>
      <c r="K220" s="230"/>
    </row>
    <row r="221" spans="7:11" x14ac:dyDescent="0.3">
      <c r="G221" s="235"/>
      <c r="H221" s="229"/>
      <c r="I221" s="229"/>
      <c r="J221" s="230"/>
      <c r="K221" s="230"/>
    </row>
    <row r="222" spans="7:11" x14ac:dyDescent="0.3">
      <c r="G222" s="235"/>
      <c r="H222" s="229"/>
      <c r="I222" s="229"/>
      <c r="J222" s="230"/>
      <c r="K222" s="230"/>
    </row>
    <row r="223" spans="7:11" x14ac:dyDescent="0.3">
      <c r="G223" s="235"/>
      <c r="H223" s="229"/>
      <c r="I223" s="229"/>
      <c r="J223" s="230"/>
      <c r="K223" s="230"/>
    </row>
    <row r="224" spans="7:11" x14ac:dyDescent="0.3">
      <c r="G224" s="235"/>
      <c r="H224" s="229"/>
      <c r="I224" s="229"/>
      <c r="J224" s="230"/>
      <c r="K224" s="230"/>
    </row>
    <row r="225" spans="7:11" x14ac:dyDescent="0.3">
      <c r="G225" s="235"/>
      <c r="H225" s="229"/>
      <c r="I225" s="229"/>
      <c r="J225" s="230"/>
      <c r="K225" s="230"/>
    </row>
    <row r="226" spans="7:11" x14ac:dyDescent="0.3">
      <c r="G226" s="235"/>
      <c r="H226" s="229"/>
      <c r="I226" s="229"/>
      <c r="J226" s="230"/>
      <c r="K226" s="230"/>
    </row>
    <row r="227" spans="7:11" x14ac:dyDescent="0.3">
      <c r="G227" s="235"/>
      <c r="H227" s="229"/>
      <c r="I227" s="229"/>
      <c r="J227" s="230"/>
      <c r="K227" s="230"/>
    </row>
    <row r="228" spans="7:11" x14ac:dyDescent="0.3">
      <c r="G228" s="235"/>
      <c r="H228" s="229"/>
      <c r="I228" s="229"/>
      <c r="J228" s="230"/>
      <c r="K228" s="230"/>
    </row>
    <row r="229" spans="7:11" x14ac:dyDescent="0.3">
      <c r="G229" s="235"/>
      <c r="H229" s="229"/>
      <c r="I229" s="229"/>
      <c r="J229" s="230"/>
      <c r="K229" s="230"/>
    </row>
    <row r="230" spans="7:11" x14ac:dyDescent="0.3">
      <c r="G230" s="235"/>
      <c r="H230" s="229"/>
      <c r="I230" s="229"/>
      <c r="J230" s="230"/>
      <c r="K230" s="230"/>
    </row>
    <row r="231" spans="7:11" x14ac:dyDescent="0.3">
      <c r="G231" s="235"/>
      <c r="H231" s="229"/>
      <c r="I231" s="229"/>
      <c r="J231" s="230"/>
      <c r="K231" s="230"/>
    </row>
    <row r="232" spans="7:11" x14ac:dyDescent="0.3">
      <c r="G232" s="235"/>
      <c r="H232" s="229"/>
      <c r="I232" s="229"/>
      <c r="J232" s="230"/>
      <c r="K232" s="230"/>
    </row>
    <row r="233" spans="7:11" x14ac:dyDescent="0.3">
      <c r="G233" s="235"/>
      <c r="H233" s="229"/>
      <c r="I233" s="229"/>
      <c r="J233" s="230"/>
      <c r="K233" s="230"/>
    </row>
    <row r="234" spans="7:11" x14ac:dyDescent="0.3">
      <c r="G234" s="235"/>
      <c r="H234" s="229"/>
      <c r="I234" s="229"/>
      <c r="J234" s="230"/>
      <c r="K234" s="230"/>
    </row>
    <row r="235" spans="7:11" x14ac:dyDescent="0.3">
      <c r="G235" s="235"/>
      <c r="H235" s="229"/>
      <c r="I235" s="229"/>
      <c r="J235" s="230"/>
      <c r="K235" s="230"/>
    </row>
    <row r="236" spans="7:11" x14ac:dyDescent="0.3">
      <c r="G236" s="235"/>
      <c r="H236" s="229"/>
      <c r="I236" s="229"/>
      <c r="J236" s="230"/>
      <c r="K236" s="230"/>
    </row>
    <row r="237" spans="7:11" x14ac:dyDescent="0.3">
      <c r="G237" s="235"/>
      <c r="H237" s="229"/>
      <c r="I237" s="229"/>
      <c r="J237" s="230"/>
      <c r="K237" s="230"/>
    </row>
    <row r="238" spans="7:11" x14ac:dyDescent="0.3">
      <c r="G238" s="235"/>
      <c r="H238" s="229"/>
      <c r="I238" s="229"/>
      <c r="J238" s="230"/>
      <c r="K238" s="230"/>
    </row>
    <row r="239" spans="7:11" x14ac:dyDescent="0.3">
      <c r="G239" s="235"/>
      <c r="H239" s="229"/>
      <c r="I239" s="229"/>
      <c r="J239" s="230"/>
      <c r="K239" s="230"/>
    </row>
    <row r="240" spans="7:11" x14ac:dyDescent="0.3">
      <c r="G240" s="235"/>
      <c r="H240" s="229"/>
      <c r="I240" s="229"/>
      <c r="J240" s="230"/>
      <c r="K240" s="230"/>
    </row>
    <row r="241" spans="7:11" x14ac:dyDescent="0.3">
      <c r="G241" s="235"/>
      <c r="H241" s="229"/>
      <c r="I241" s="229"/>
      <c r="J241" s="230"/>
      <c r="K241" s="230"/>
    </row>
    <row r="242" spans="7:11" x14ac:dyDescent="0.3">
      <c r="G242" s="235"/>
      <c r="H242" s="229"/>
      <c r="I242" s="229"/>
      <c r="J242" s="230"/>
      <c r="K242" s="230"/>
    </row>
    <row r="243" spans="7:11" x14ac:dyDescent="0.3">
      <c r="G243" s="235"/>
      <c r="H243" s="229"/>
      <c r="I243" s="229"/>
      <c r="J243" s="230"/>
      <c r="K243" s="230"/>
    </row>
    <row r="244" spans="7:11" x14ac:dyDescent="0.3">
      <c r="G244" s="235"/>
      <c r="H244" s="229"/>
      <c r="I244" s="229"/>
      <c r="J244" s="230"/>
      <c r="K244" s="230"/>
    </row>
    <row r="245" spans="7:11" x14ac:dyDescent="0.3">
      <c r="G245" s="235"/>
      <c r="H245" s="229"/>
      <c r="I245" s="229"/>
      <c r="J245" s="230"/>
      <c r="K245" s="230"/>
    </row>
    <row r="246" spans="7:11" x14ac:dyDescent="0.3">
      <c r="G246" s="235"/>
      <c r="H246" s="229"/>
      <c r="I246" s="229"/>
      <c r="J246" s="230"/>
      <c r="K246" s="230"/>
    </row>
    <row r="247" spans="7:11" x14ac:dyDescent="0.3">
      <c r="G247" s="235"/>
      <c r="H247" s="229"/>
      <c r="I247" s="229"/>
      <c r="J247" s="230"/>
      <c r="K247" s="230"/>
    </row>
    <row r="248" spans="7:11" x14ac:dyDescent="0.3">
      <c r="G248" s="235"/>
      <c r="H248" s="229"/>
      <c r="I248" s="229"/>
      <c r="J248" s="230"/>
      <c r="K248" s="230"/>
    </row>
    <row r="249" spans="7:11" x14ac:dyDescent="0.3">
      <c r="G249" s="235"/>
      <c r="H249" s="229"/>
      <c r="I249" s="229"/>
      <c r="J249" s="230"/>
      <c r="K249" s="230"/>
    </row>
    <row r="250" spans="7:11" x14ac:dyDescent="0.3">
      <c r="G250" s="235"/>
      <c r="H250" s="229"/>
      <c r="I250" s="229"/>
      <c r="J250" s="230"/>
      <c r="K250" s="230"/>
    </row>
    <row r="251" spans="7:11" x14ac:dyDescent="0.3">
      <c r="G251" s="235"/>
      <c r="H251" s="229"/>
      <c r="I251" s="229"/>
      <c r="J251" s="230"/>
      <c r="K251" s="230"/>
    </row>
    <row r="252" spans="7:11" x14ac:dyDescent="0.3">
      <c r="G252" s="235"/>
      <c r="H252" s="229"/>
      <c r="I252" s="229"/>
      <c r="J252" s="230"/>
      <c r="K252" s="230"/>
    </row>
    <row r="253" spans="7:11" x14ac:dyDescent="0.3">
      <c r="G253" s="235"/>
      <c r="H253" s="229"/>
      <c r="I253" s="229"/>
      <c r="J253" s="230"/>
      <c r="K253" s="230"/>
    </row>
    <row r="254" spans="7:11" x14ac:dyDescent="0.3">
      <c r="G254" s="235"/>
      <c r="H254" s="229"/>
      <c r="I254" s="229"/>
      <c r="J254" s="230"/>
      <c r="K254" s="230"/>
    </row>
    <row r="255" spans="7:11" x14ac:dyDescent="0.3">
      <c r="G255" s="235"/>
      <c r="H255" s="229"/>
      <c r="I255" s="229"/>
      <c r="J255" s="230"/>
      <c r="K255" s="230"/>
    </row>
    <row r="256" spans="7:11" x14ac:dyDescent="0.3">
      <c r="G256" s="235"/>
      <c r="H256" s="229"/>
      <c r="I256" s="229"/>
      <c r="J256" s="230"/>
      <c r="K256" s="230"/>
    </row>
    <row r="257" spans="7:11" x14ac:dyDescent="0.3">
      <c r="G257" s="235"/>
      <c r="H257" s="229"/>
      <c r="I257" s="229"/>
      <c r="J257" s="230"/>
      <c r="K257" s="230"/>
    </row>
    <row r="258" spans="7:11" x14ac:dyDescent="0.3">
      <c r="G258" s="235"/>
      <c r="H258" s="229"/>
      <c r="I258" s="229"/>
      <c r="J258" s="230"/>
      <c r="K258" s="230"/>
    </row>
    <row r="259" spans="7:11" x14ac:dyDescent="0.3">
      <c r="G259" s="235"/>
      <c r="H259" s="229"/>
      <c r="I259" s="229"/>
      <c r="J259" s="230"/>
      <c r="K259" s="230"/>
    </row>
    <row r="260" spans="7:11" x14ac:dyDescent="0.3">
      <c r="G260" s="235"/>
      <c r="H260" s="229"/>
      <c r="I260" s="229"/>
      <c r="J260" s="230"/>
      <c r="K260" s="230"/>
    </row>
    <row r="261" spans="7:11" x14ac:dyDescent="0.3">
      <c r="G261" s="235"/>
      <c r="H261" s="229"/>
      <c r="I261" s="229"/>
      <c r="J261" s="230"/>
      <c r="K261" s="230"/>
    </row>
    <row r="262" spans="7:11" x14ac:dyDescent="0.3">
      <c r="G262" s="235"/>
      <c r="H262" s="229"/>
      <c r="I262" s="229"/>
      <c r="J262" s="230"/>
      <c r="K262" s="230"/>
    </row>
    <row r="263" spans="7:11" x14ac:dyDescent="0.3">
      <c r="G263" s="235"/>
      <c r="H263" s="229"/>
      <c r="I263" s="229"/>
      <c r="J263" s="230"/>
      <c r="K263" s="230"/>
    </row>
    <row r="264" spans="7:11" x14ac:dyDescent="0.3">
      <c r="G264" s="235"/>
      <c r="H264" s="229"/>
      <c r="I264" s="229"/>
      <c r="J264" s="230"/>
      <c r="K264" s="230"/>
    </row>
    <row r="265" spans="7:11" x14ac:dyDescent="0.3">
      <c r="G265" s="235"/>
      <c r="H265" s="229"/>
      <c r="I265" s="229"/>
      <c r="J265" s="230"/>
      <c r="K265" s="230"/>
    </row>
    <row r="266" spans="7:11" x14ac:dyDescent="0.3">
      <c r="G266" s="235"/>
      <c r="H266" s="229"/>
      <c r="I266" s="229"/>
      <c r="J266" s="230"/>
      <c r="K266" s="230"/>
    </row>
    <row r="267" spans="7:11" x14ac:dyDescent="0.3">
      <c r="G267" s="235"/>
      <c r="H267" s="229"/>
      <c r="I267" s="229"/>
      <c r="J267" s="230"/>
      <c r="K267" s="230"/>
    </row>
    <row r="268" spans="7:11" x14ac:dyDescent="0.3">
      <c r="G268" s="235"/>
      <c r="H268" s="229"/>
      <c r="I268" s="229"/>
      <c r="J268" s="230"/>
      <c r="K268" s="230"/>
    </row>
    <row r="269" spans="7:11" x14ac:dyDescent="0.3">
      <c r="G269" s="235"/>
      <c r="H269" s="229"/>
      <c r="I269" s="229"/>
      <c r="J269" s="230"/>
      <c r="K269" s="230"/>
    </row>
    <row r="270" spans="7:11" x14ac:dyDescent="0.3">
      <c r="G270" s="235"/>
      <c r="H270" s="229"/>
      <c r="I270" s="229"/>
      <c r="J270" s="230"/>
      <c r="K270" s="230"/>
    </row>
    <row r="271" spans="7:11" x14ac:dyDescent="0.3">
      <c r="G271" s="235"/>
      <c r="H271" s="229"/>
      <c r="I271" s="229"/>
      <c r="J271" s="230"/>
      <c r="K271" s="230"/>
    </row>
    <row r="272" spans="7:11" x14ac:dyDescent="0.3">
      <c r="G272" s="235"/>
      <c r="H272" s="229"/>
      <c r="I272" s="229"/>
      <c r="J272" s="230"/>
      <c r="K272" s="230"/>
    </row>
    <row r="273" spans="7:11" x14ac:dyDescent="0.3">
      <c r="G273" s="235"/>
      <c r="H273" s="229"/>
      <c r="I273" s="229"/>
      <c r="J273" s="230"/>
      <c r="K273" s="230"/>
    </row>
    <row r="274" spans="7:11" x14ac:dyDescent="0.3">
      <c r="G274" s="235"/>
      <c r="H274" s="229"/>
      <c r="I274" s="229"/>
      <c r="J274" s="230"/>
      <c r="K274" s="230"/>
    </row>
    <row r="275" spans="7:11" x14ac:dyDescent="0.3">
      <c r="G275" s="235"/>
      <c r="H275" s="229"/>
      <c r="I275" s="229"/>
      <c r="J275" s="230"/>
      <c r="K275" s="230"/>
    </row>
    <row r="276" spans="7:11" x14ac:dyDescent="0.3">
      <c r="G276" s="235"/>
      <c r="H276" s="229"/>
      <c r="I276" s="229"/>
      <c r="J276" s="230"/>
      <c r="K276" s="230"/>
    </row>
    <row r="277" spans="7:11" x14ac:dyDescent="0.3">
      <c r="G277" s="235"/>
      <c r="H277" s="229"/>
      <c r="I277" s="229"/>
      <c r="J277" s="230"/>
      <c r="K277" s="230"/>
    </row>
    <row r="278" spans="7:11" x14ac:dyDescent="0.3">
      <c r="G278" s="235"/>
      <c r="H278" s="229"/>
      <c r="I278" s="229"/>
      <c r="J278" s="230"/>
      <c r="K278" s="230"/>
    </row>
    <row r="279" spans="7:11" x14ac:dyDescent="0.3">
      <c r="G279" s="235"/>
      <c r="H279" s="229"/>
      <c r="I279" s="229"/>
      <c r="J279" s="230"/>
      <c r="K279" s="230"/>
    </row>
    <row r="280" spans="7:11" x14ac:dyDescent="0.3">
      <c r="G280" s="235"/>
      <c r="H280" s="229"/>
      <c r="I280" s="229"/>
      <c r="J280" s="230"/>
      <c r="K280" s="230"/>
    </row>
    <row r="281" spans="7:11" x14ac:dyDescent="0.3">
      <c r="G281" s="235"/>
      <c r="H281" s="229"/>
      <c r="I281" s="229"/>
      <c r="J281" s="230"/>
      <c r="K281" s="230"/>
    </row>
    <row r="282" spans="7:11" x14ac:dyDescent="0.3">
      <c r="G282" s="235"/>
      <c r="H282" s="229"/>
      <c r="I282" s="229"/>
      <c r="J282" s="230"/>
      <c r="K282" s="230"/>
    </row>
    <row r="283" spans="7:11" x14ac:dyDescent="0.3">
      <c r="G283" s="235"/>
      <c r="H283" s="229"/>
      <c r="I283" s="229"/>
      <c r="J283" s="230"/>
      <c r="K283" s="230"/>
    </row>
    <row r="284" spans="7:11" x14ac:dyDescent="0.3">
      <c r="G284" s="235"/>
      <c r="H284" s="229"/>
      <c r="I284" s="229"/>
      <c r="J284" s="230"/>
      <c r="K284" s="230"/>
    </row>
    <row r="285" spans="7:11" x14ac:dyDescent="0.3">
      <c r="G285" s="235"/>
      <c r="H285" s="229"/>
      <c r="I285" s="229"/>
      <c r="J285" s="230"/>
      <c r="K285" s="230"/>
    </row>
    <row r="286" spans="7:11" x14ac:dyDescent="0.3">
      <c r="G286" s="235"/>
      <c r="H286" s="229"/>
      <c r="I286" s="229"/>
      <c r="J286" s="230"/>
      <c r="K286" s="230"/>
    </row>
    <row r="287" spans="7:11" x14ac:dyDescent="0.3">
      <c r="G287" s="235"/>
      <c r="H287" s="229"/>
      <c r="I287" s="229"/>
      <c r="J287" s="230"/>
      <c r="K287" s="230"/>
    </row>
    <row r="288" spans="7:11" x14ac:dyDescent="0.3">
      <c r="G288" s="235"/>
      <c r="H288" s="229"/>
      <c r="I288" s="229"/>
      <c r="J288" s="230"/>
      <c r="K288" s="230"/>
    </row>
    <row r="289" spans="7:11" x14ac:dyDescent="0.3">
      <c r="G289" s="235"/>
      <c r="H289" s="229"/>
      <c r="I289" s="229"/>
      <c r="J289" s="230"/>
      <c r="K289" s="230"/>
    </row>
    <row r="290" spans="7:11" x14ac:dyDescent="0.3">
      <c r="G290" s="235"/>
      <c r="H290" s="229"/>
      <c r="I290" s="229"/>
      <c r="J290" s="230"/>
      <c r="K290" s="230"/>
    </row>
    <row r="291" spans="7:11" x14ac:dyDescent="0.3">
      <c r="G291" s="235"/>
      <c r="H291" s="229"/>
      <c r="I291" s="229"/>
      <c r="J291" s="230"/>
      <c r="K291" s="230"/>
    </row>
    <row r="292" spans="7:11" x14ac:dyDescent="0.3">
      <c r="G292" s="235"/>
      <c r="H292" s="229"/>
      <c r="I292" s="229"/>
      <c r="J292" s="230"/>
      <c r="K292" s="230"/>
    </row>
    <row r="293" spans="7:11" x14ac:dyDescent="0.3">
      <c r="G293" s="235"/>
      <c r="H293" s="229"/>
      <c r="I293" s="229"/>
      <c r="J293" s="230"/>
      <c r="K293" s="230"/>
    </row>
    <row r="294" spans="7:11" x14ac:dyDescent="0.3">
      <c r="G294" s="235"/>
      <c r="H294" s="229"/>
      <c r="I294" s="229"/>
      <c r="J294" s="230"/>
      <c r="K294" s="230"/>
    </row>
    <row r="295" spans="7:11" x14ac:dyDescent="0.3">
      <c r="G295" s="235"/>
      <c r="H295" s="229"/>
      <c r="I295" s="229"/>
      <c r="J295" s="230"/>
      <c r="K295" s="230"/>
    </row>
    <row r="296" spans="7:11" x14ac:dyDescent="0.3">
      <c r="G296" s="235"/>
      <c r="H296" s="229"/>
      <c r="I296" s="229"/>
      <c r="J296" s="230"/>
      <c r="K296" s="230"/>
    </row>
    <row r="297" spans="7:11" x14ac:dyDescent="0.3">
      <c r="G297" s="235"/>
      <c r="H297" s="229"/>
      <c r="I297" s="229"/>
      <c r="J297" s="230"/>
      <c r="K297" s="230"/>
    </row>
    <row r="298" spans="7:11" x14ac:dyDescent="0.3">
      <c r="G298" s="235"/>
      <c r="H298" s="229"/>
      <c r="I298" s="229"/>
      <c r="J298" s="230"/>
      <c r="K298" s="230"/>
    </row>
    <row r="299" spans="7:11" x14ac:dyDescent="0.3">
      <c r="G299" s="235"/>
      <c r="H299" s="229"/>
      <c r="I299" s="229"/>
      <c r="J299" s="230"/>
      <c r="K299" s="230"/>
    </row>
    <row r="300" spans="7:11" x14ac:dyDescent="0.3">
      <c r="G300" s="235"/>
      <c r="H300" s="229"/>
      <c r="I300" s="229"/>
      <c r="J300" s="230"/>
      <c r="K300" s="230"/>
    </row>
    <row r="301" spans="7:11" x14ac:dyDescent="0.3">
      <c r="G301" s="235"/>
      <c r="H301" s="229"/>
      <c r="I301" s="229"/>
      <c r="J301" s="230"/>
      <c r="K301" s="230"/>
    </row>
    <row r="302" spans="7:11" x14ac:dyDescent="0.3">
      <c r="G302" s="235"/>
      <c r="H302" s="229"/>
      <c r="I302" s="229"/>
      <c r="J302" s="230"/>
      <c r="K302" s="230"/>
    </row>
    <row r="303" spans="7:11" x14ac:dyDescent="0.3">
      <c r="G303" s="235"/>
      <c r="H303" s="229"/>
      <c r="I303" s="229"/>
      <c r="J303" s="230"/>
      <c r="K303" s="230"/>
    </row>
    <row r="304" spans="7:11" x14ac:dyDescent="0.3">
      <c r="G304" s="235"/>
      <c r="H304" s="229"/>
      <c r="I304" s="229"/>
      <c r="J304" s="230"/>
      <c r="K304" s="230"/>
    </row>
    <row r="305" spans="7:11" x14ac:dyDescent="0.3">
      <c r="G305" s="235"/>
      <c r="H305" s="229"/>
      <c r="I305" s="229"/>
      <c r="J305" s="230"/>
      <c r="K305" s="230"/>
    </row>
    <row r="306" spans="7:11" x14ac:dyDescent="0.3">
      <c r="G306" s="235"/>
      <c r="H306" s="229"/>
      <c r="I306" s="229"/>
      <c r="J306" s="230"/>
      <c r="K306" s="230"/>
    </row>
    <row r="307" spans="7:11" x14ac:dyDescent="0.3">
      <c r="G307" s="235"/>
      <c r="H307" s="229"/>
      <c r="I307" s="229"/>
      <c r="J307" s="230"/>
      <c r="K307" s="230"/>
    </row>
    <row r="308" spans="7:11" x14ac:dyDescent="0.3">
      <c r="G308" s="235"/>
      <c r="H308" s="229"/>
      <c r="I308" s="229"/>
      <c r="J308" s="230"/>
      <c r="K308" s="230"/>
    </row>
    <row r="309" spans="7:11" x14ac:dyDescent="0.3">
      <c r="G309" s="235"/>
      <c r="H309" s="229"/>
      <c r="I309" s="229"/>
      <c r="J309" s="230"/>
      <c r="K309" s="230"/>
    </row>
    <row r="310" spans="7:11" x14ac:dyDescent="0.3">
      <c r="G310" s="235"/>
      <c r="H310" s="229"/>
      <c r="I310" s="229"/>
      <c r="J310" s="230"/>
      <c r="K310" s="230"/>
    </row>
    <row r="311" spans="7:11" x14ac:dyDescent="0.3">
      <c r="G311" s="235"/>
      <c r="H311" s="229"/>
      <c r="I311" s="229"/>
      <c r="J311" s="230"/>
      <c r="K311" s="230"/>
    </row>
    <row r="312" spans="7:11" x14ac:dyDescent="0.3">
      <c r="G312" s="235"/>
      <c r="H312" s="229"/>
      <c r="I312" s="229"/>
      <c r="J312" s="230"/>
      <c r="K312" s="230"/>
    </row>
    <row r="313" spans="7:11" x14ac:dyDescent="0.3">
      <c r="G313" s="235"/>
      <c r="H313" s="229"/>
      <c r="I313" s="229"/>
      <c r="J313" s="230"/>
      <c r="K313" s="230"/>
    </row>
    <row r="314" spans="7:11" x14ac:dyDescent="0.3">
      <c r="G314" s="235"/>
      <c r="H314" s="229"/>
      <c r="I314" s="229"/>
      <c r="J314" s="230"/>
      <c r="K314" s="230"/>
    </row>
    <row r="315" spans="7:11" x14ac:dyDescent="0.3">
      <c r="G315" s="235"/>
      <c r="H315" s="229"/>
      <c r="I315" s="229"/>
      <c r="J315" s="230"/>
      <c r="K315" s="230"/>
    </row>
    <row r="316" spans="7:11" x14ac:dyDescent="0.3">
      <c r="G316" s="235"/>
      <c r="H316" s="229"/>
      <c r="I316" s="229"/>
      <c r="J316" s="230"/>
      <c r="K316" s="230"/>
    </row>
    <row r="317" spans="7:11" x14ac:dyDescent="0.3">
      <c r="G317" s="235"/>
      <c r="H317" s="229"/>
      <c r="I317" s="229"/>
      <c r="J317" s="230"/>
      <c r="K317" s="230"/>
    </row>
    <row r="318" spans="7:11" x14ac:dyDescent="0.3">
      <c r="G318" s="235"/>
      <c r="H318" s="229"/>
      <c r="I318" s="229"/>
      <c r="J318" s="230"/>
      <c r="K318" s="230"/>
    </row>
    <row r="319" spans="7:11" x14ac:dyDescent="0.3">
      <c r="G319" s="235"/>
      <c r="H319" s="229"/>
      <c r="I319" s="229"/>
      <c r="J319" s="230"/>
      <c r="K319" s="230"/>
    </row>
    <row r="320" spans="7:11" x14ac:dyDescent="0.3">
      <c r="G320" s="235"/>
      <c r="H320" s="229"/>
      <c r="I320" s="229"/>
      <c r="J320" s="230"/>
      <c r="K320" s="230"/>
    </row>
    <row r="321" spans="7:11" x14ac:dyDescent="0.3">
      <c r="G321" s="235"/>
      <c r="H321" s="229"/>
      <c r="I321" s="229"/>
      <c r="J321" s="230"/>
      <c r="K321" s="230"/>
    </row>
    <row r="322" spans="7:11" x14ac:dyDescent="0.3">
      <c r="G322" s="235"/>
      <c r="H322" s="229"/>
      <c r="I322" s="229"/>
      <c r="J322" s="230"/>
      <c r="K322" s="230"/>
    </row>
    <row r="323" spans="7:11" x14ac:dyDescent="0.3">
      <c r="G323" s="235"/>
      <c r="H323" s="229"/>
      <c r="I323" s="229"/>
      <c r="J323" s="230"/>
      <c r="K323" s="230"/>
    </row>
    <row r="324" spans="7:11" x14ac:dyDescent="0.3">
      <c r="G324" s="235"/>
      <c r="H324" s="229"/>
      <c r="I324" s="229"/>
      <c r="J324" s="230"/>
      <c r="K324" s="230"/>
    </row>
    <row r="325" spans="7:11" x14ac:dyDescent="0.3">
      <c r="G325" s="235"/>
      <c r="H325" s="229"/>
      <c r="I325" s="229"/>
      <c r="J325" s="230"/>
      <c r="K325" s="230"/>
    </row>
    <row r="326" spans="7:11" x14ac:dyDescent="0.3">
      <c r="G326" s="235"/>
      <c r="H326" s="229"/>
      <c r="I326" s="229"/>
      <c r="J326" s="230"/>
      <c r="K326" s="230"/>
    </row>
    <row r="327" spans="7:11" x14ac:dyDescent="0.3">
      <c r="G327" s="235"/>
      <c r="H327" s="229"/>
      <c r="I327" s="229"/>
      <c r="J327" s="230"/>
      <c r="K327" s="230"/>
    </row>
    <row r="328" spans="7:11" x14ac:dyDescent="0.3">
      <c r="G328" s="235"/>
      <c r="H328" s="229"/>
      <c r="I328" s="229"/>
      <c r="J328" s="230"/>
      <c r="K328" s="230"/>
    </row>
    <row r="329" spans="7:11" x14ac:dyDescent="0.3">
      <c r="G329" s="235"/>
      <c r="H329" s="229"/>
      <c r="I329" s="229"/>
      <c r="J329" s="230"/>
      <c r="K329" s="230"/>
    </row>
    <row r="330" spans="7:11" x14ac:dyDescent="0.3">
      <c r="G330" s="235"/>
      <c r="H330" s="229"/>
      <c r="I330" s="229"/>
      <c r="J330" s="230"/>
      <c r="K330" s="230"/>
    </row>
    <row r="331" spans="7:11" x14ac:dyDescent="0.3">
      <c r="G331" s="235"/>
      <c r="H331" s="229"/>
      <c r="I331" s="229"/>
      <c r="J331" s="230"/>
      <c r="K331" s="230"/>
    </row>
    <row r="332" spans="7:11" x14ac:dyDescent="0.3">
      <c r="G332" s="235"/>
      <c r="H332" s="229"/>
      <c r="I332" s="229"/>
      <c r="J332" s="230"/>
      <c r="K332" s="230"/>
    </row>
    <row r="333" spans="7:11" x14ac:dyDescent="0.3">
      <c r="G333" s="235"/>
      <c r="H333" s="229"/>
      <c r="I333" s="229"/>
      <c r="J333" s="230"/>
      <c r="K333" s="230"/>
    </row>
    <row r="334" spans="7:11" x14ac:dyDescent="0.3">
      <c r="G334" s="235"/>
      <c r="H334" s="229"/>
      <c r="I334" s="229"/>
      <c r="J334" s="230"/>
      <c r="K334" s="230"/>
    </row>
    <row r="335" spans="7:11" x14ac:dyDescent="0.3">
      <c r="G335" s="235"/>
      <c r="H335" s="229"/>
      <c r="I335" s="229"/>
      <c r="J335" s="230"/>
      <c r="K335" s="230"/>
    </row>
    <row r="336" spans="7:11" x14ac:dyDescent="0.3">
      <c r="G336" s="235"/>
      <c r="H336" s="229"/>
      <c r="I336" s="229"/>
      <c r="J336" s="230"/>
      <c r="K336" s="230"/>
    </row>
    <row r="337" spans="7:11" x14ac:dyDescent="0.3">
      <c r="G337" s="235"/>
      <c r="H337" s="229"/>
      <c r="I337" s="229"/>
      <c r="J337" s="230"/>
      <c r="K337" s="230"/>
    </row>
    <row r="338" spans="7:11" x14ac:dyDescent="0.3">
      <c r="G338" s="235"/>
      <c r="H338" s="229"/>
      <c r="I338" s="229"/>
      <c r="J338" s="230"/>
      <c r="K338" s="230"/>
    </row>
    <row r="339" spans="7:11" x14ac:dyDescent="0.3">
      <c r="G339" s="235"/>
      <c r="H339" s="229"/>
      <c r="I339" s="229"/>
      <c r="J339" s="230"/>
      <c r="K339" s="230"/>
    </row>
    <row r="340" spans="7:11" x14ac:dyDescent="0.3">
      <c r="G340" s="235"/>
      <c r="H340" s="229"/>
      <c r="I340" s="229"/>
      <c r="J340" s="230"/>
      <c r="K340" s="230"/>
    </row>
    <row r="341" spans="7:11" x14ac:dyDescent="0.3">
      <c r="G341" s="235"/>
      <c r="H341" s="229"/>
      <c r="I341" s="229"/>
      <c r="J341" s="230"/>
      <c r="K341" s="230"/>
    </row>
    <row r="342" spans="7:11" x14ac:dyDescent="0.3">
      <c r="G342" s="235"/>
      <c r="H342" s="229"/>
      <c r="I342" s="229"/>
      <c r="J342" s="230"/>
      <c r="K342" s="230"/>
    </row>
    <row r="343" spans="7:11" x14ac:dyDescent="0.3">
      <c r="G343" s="235"/>
      <c r="H343" s="229"/>
      <c r="I343" s="229"/>
      <c r="J343" s="230"/>
      <c r="K343" s="230"/>
    </row>
    <row r="344" spans="7:11" x14ac:dyDescent="0.3">
      <c r="G344" s="235"/>
      <c r="H344" s="229"/>
      <c r="I344" s="229"/>
      <c r="J344" s="230"/>
      <c r="K344" s="230"/>
    </row>
    <row r="345" spans="7:11" x14ac:dyDescent="0.3">
      <c r="G345" s="235"/>
      <c r="H345" s="229"/>
      <c r="I345" s="229"/>
      <c r="J345" s="230"/>
      <c r="K345" s="230"/>
    </row>
    <row r="346" spans="7:11" x14ac:dyDescent="0.3">
      <c r="G346" s="235"/>
      <c r="H346" s="229"/>
      <c r="I346" s="229"/>
      <c r="J346" s="230"/>
      <c r="K346" s="230"/>
    </row>
    <row r="347" spans="7:11" x14ac:dyDescent="0.3">
      <c r="G347" s="235"/>
      <c r="H347" s="229"/>
      <c r="I347" s="229"/>
      <c r="J347" s="230"/>
      <c r="K347" s="230"/>
    </row>
    <row r="348" spans="7:11" x14ac:dyDescent="0.3">
      <c r="G348" s="235"/>
      <c r="H348" s="229"/>
      <c r="I348" s="229"/>
      <c r="J348" s="230"/>
      <c r="K348" s="230"/>
    </row>
    <row r="349" spans="7:11" x14ac:dyDescent="0.3">
      <c r="G349" s="235"/>
      <c r="H349" s="229"/>
      <c r="I349" s="229"/>
      <c r="J349" s="230"/>
      <c r="K349" s="230"/>
    </row>
    <row r="350" spans="7:11" x14ac:dyDescent="0.3">
      <c r="G350" s="235"/>
      <c r="H350" s="229"/>
      <c r="I350" s="229"/>
      <c r="J350" s="230"/>
      <c r="K350" s="230"/>
    </row>
    <row r="351" spans="7:11" x14ac:dyDescent="0.3">
      <c r="G351" s="235"/>
      <c r="H351" s="229"/>
      <c r="I351" s="229"/>
      <c r="J351" s="230"/>
      <c r="K351" s="230"/>
    </row>
    <row r="352" spans="7:11" x14ac:dyDescent="0.3">
      <c r="G352" s="235"/>
      <c r="H352" s="229"/>
      <c r="I352" s="229"/>
      <c r="J352" s="230"/>
      <c r="K352" s="230"/>
    </row>
    <row r="353" spans="7:11" x14ac:dyDescent="0.3">
      <c r="G353" s="235"/>
      <c r="H353" s="229"/>
      <c r="I353" s="229"/>
      <c r="J353" s="230"/>
      <c r="K353" s="230"/>
    </row>
    <row r="354" spans="7:11" x14ac:dyDescent="0.3">
      <c r="G354" s="235"/>
      <c r="H354" s="229"/>
      <c r="I354" s="229"/>
      <c r="J354" s="230"/>
      <c r="K354" s="230"/>
    </row>
    <row r="355" spans="7:11" x14ac:dyDescent="0.3">
      <c r="G355" s="235"/>
      <c r="H355" s="229"/>
      <c r="I355" s="229"/>
      <c r="J355" s="230"/>
      <c r="K355" s="230"/>
    </row>
    <row r="356" spans="7:11" x14ac:dyDescent="0.3">
      <c r="G356" s="235"/>
      <c r="H356" s="229"/>
      <c r="I356" s="229"/>
      <c r="J356" s="230"/>
      <c r="K356" s="230"/>
    </row>
    <row r="357" spans="7:11" x14ac:dyDescent="0.3">
      <c r="G357" s="235"/>
      <c r="H357" s="229"/>
      <c r="I357" s="229"/>
      <c r="J357" s="230"/>
      <c r="K357" s="230"/>
    </row>
    <row r="358" spans="7:11" x14ac:dyDescent="0.3">
      <c r="G358" s="235"/>
      <c r="H358" s="229"/>
      <c r="I358" s="229"/>
      <c r="J358" s="230"/>
      <c r="K358" s="230"/>
    </row>
    <row r="359" spans="7:11" x14ac:dyDescent="0.3">
      <c r="G359" s="235"/>
      <c r="H359" s="229"/>
      <c r="I359" s="229"/>
      <c r="J359" s="230"/>
      <c r="K359" s="230"/>
    </row>
    <row r="360" spans="7:11" x14ac:dyDescent="0.3">
      <c r="G360" s="235"/>
      <c r="H360" s="229"/>
      <c r="I360" s="229"/>
      <c r="J360" s="230"/>
      <c r="K360" s="230"/>
    </row>
    <row r="361" spans="7:11" x14ac:dyDescent="0.3">
      <c r="G361" s="235"/>
      <c r="H361" s="229"/>
      <c r="I361" s="229"/>
      <c r="J361" s="230"/>
      <c r="K361" s="230"/>
    </row>
    <row r="362" spans="7:11" x14ac:dyDescent="0.3">
      <c r="G362" s="235"/>
      <c r="H362" s="229"/>
      <c r="I362" s="229"/>
      <c r="J362" s="230"/>
      <c r="K362" s="230"/>
    </row>
    <row r="363" spans="7:11" x14ac:dyDescent="0.3">
      <c r="G363" s="235"/>
      <c r="H363" s="229"/>
      <c r="I363" s="229"/>
      <c r="J363" s="230"/>
      <c r="K363" s="230"/>
    </row>
    <row r="364" spans="7:11" x14ac:dyDescent="0.3">
      <c r="G364" s="235"/>
      <c r="H364" s="229"/>
      <c r="I364" s="229"/>
      <c r="J364" s="230"/>
      <c r="K364" s="230"/>
    </row>
    <row r="365" spans="7:11" x14ac:dyDescent="0.3">
      <c r="G365" s="235"/>
      <c r="H365" s="229"/>
      <c r="I365" s="229"/>
      <c r="J365" s="230"/>
      <c r="K365" s="230"/>
    </row>
    <row r="366" spans="7:11" x14ac:dyDescent="0.3">
      <c r="G366" s="235"/>
      <c r="H366" s="229"/>
      <c r="I366" s="229"/>
      <c r="J366" s="230"/>
      <c r="K366" s="230"/>
    </row>
    <row r="367" spans="7:11" x14ac:dyDescent="0.3">
      <c r="G367" s="235"/>
      <c r="H367" s="229"/>
      <c r="I367" s="229"/>
      <c r="J367" s="230"/>
      <c r="K367" s="230"/>
    </row>
    <row r="368" spans="7:11" x14ac:dyDescent="0.3">
      <c r="G368" s="235"/>
      <c r="H368" s="229"/>
      <c r="I368" s="229"/>
      <c r="J368" s="230"/>
      <c r="K368" s="230"/>
    </row>
    <row r="369" spans="7:11" x14ac:dyDescent="0.3">
      <c r="G369" s="235"/>
      <c r="H369" s="229"/>
      <c r="I369" s="229"/>
      <c r="J369" s="230"/>
      <c r="K369" s="230"/>
    </row>
    <row r="370" spans="7:11" x14ac:dyDescent="0.3">
      <c r="G370" s="235"/>
      <c r="H370" s="229"/>
      <c r="I370" s="229"/>
      <c r="J370" s="230"/>
      <c r="K370" s="230"/>
    </row>
    <row r="371" spans="7:11" x14ac:dyDescent="0.3">
      <c r="G371" s="235"/>
      <c r="H371" s="229"/>
      <c r="I371" s="229"/>
      <c r="J371" s="230"/>
      <c r="K371" s="230"/>
    </row>
    <row r="372" spans="7:11" x14ac:dyDescent="0.3">
      <c r="G372" s="235"/>
      <c r="H372" s="229"/>
      <c r="I372" s="229"/>
      <c r="J372" s="230"/>
      <c r="K372" s="230"/>
    </row>
    <row r="373" spans="7:11" x14ac:dyDescent="0.3">
      <c r="G373" s="235"/>
      <c r="H373" s="229"/>
      <c r="I373" s="229"/>
      <c r="J373" s="230"/>
      <c r="K373" s="230"/>
    </row>
    <row r="374" spans="7:11" x14ac:dyDescent="0.3">
      <c r="G374" s="235"/>
      <c r="H374" s="229"/>
      <c r="I374" s="229"/>
      <c r="J374" s="230"/>
      <c r="K374" s="230"/>
    </row>
    <row r="375" spans="7:11" x14ac:dyDescent="0.3">
      <c r="G375" s="235"/>
      <c r="H375" s="229"/>
      <c r="I375" s="229"/>
      <c r="J375" s="230"/>
      <c r="K375" s="230"/>
    </row>
    <row r="376" spans="7:11" x14ac:dyDescent="0.3">
      <c r="G376" s="235"/>
      <c r="H376" s="229"/>
      <c r="I376" s="229"/>
      <c r="J376" s="230"/>
      <c r="K376" s="230"/>
    </row>
    <row r="377" spans="7:11" x14ac:dyDescent="0.3">
      <c r="G377" s="235"/>
      <c r="H377" s="229"/>
      <c r="I377" s="229"/>
      <c r="J377" s="230"/>
      <c r="K377" s="230"/>
    </row>
    <row r="378" spans="7:11" x14ac:dyDescent="0.3">
      <c r="G378" s="235"/>
      <c r="H378" s="229"/>
      <c r="I378" s="229"/>
      <c r="J378" s="230"/>
      <c r="K378" s="230"/>
    </row>
    <row r="379" spans="7:11" x14ac:dyDescent="0.3">
      <c r="G379" s="235"/>
      <c r="H379" s="229"/>
      <c r="I379" s="229"/>
      <c r="J379" s="230"/>
      <c r="K379" s="230"/>
    </row>
    <row r="380" spans="7:11" x14ac:dyDescent="0.3">
      <c r="G380" s="235"/>
      <c r="H380" s="229"/>
      <c r="I380" s="229"/>
      <c r="J380" s="230"/>
      <c r="K380" s="230"/>
    </row>
    <row r="381" spans="7:11" x14ac:dyDescent="0.3">
      <c r="G381" s="235"/>
      <c r="H381" s="229"/>
      <c r="I381" s="229"/>
      <c r="J381" s="230"/>
      <c r="K381" s="230"/>
    </row>
    <row r="382" spans="7:11" x14ac:dyDescent="0.3">
      <c r="G382" s="235"/>
      <c r="H382" s="229"/>
      <c r="I382" s="229"/>
      <c r="J382" s="230"/>
      <c r="K382" s="230"/>
    </row>
    <row r="383" spans="7:11" x14ac:dyDescent="0.3">
      <c r="G383" s="235"/>
      <c r="H383" s="229"/>
      <c r="I383" s="229"/>
      <c r="J383" s="230"/>
      <c r="K383" s="230"/>
    </row>
    <row r="384" spans="7:11" x14ac:dyDescent="0.3">
      <c r="G384" s="235"/>
      <c r="H384" s="229"/>
      <c r="I384" s="229"/>
      <c r="J384" s="230"/>
      <c r="K384" s="230"/>
    </row>
    <row r="385" spans="7:11" x14ac:dyDescent="0.3">
      <c r="G385" s="235"/>
      <c r="H385" s="229"/>
      <c r="I385" s="229"/>
      <c r="J385" s="230"/>
      <c r="K385" s="230"/>
    </row>
    <row r="386" spans="7:11" x14ac:dyDescent="0.3">
      <c r="G386" s="235"/>
      <c r="H386" s="229"/>
      <c r="I386" s="229"/>
      <c r="J386" s="230"/>
      <c r="K386" s="230"/>
    </row>
    <row r="387" spans="7:11" x14ac:dyDescent="0.3">
      <c r="G387" s="235"/>
      <c r="H387" s="229"/>
      <c r="I387" s="229"/>
      <c r="J387" s="230"/>
      <c r="K387" s="230"/>
    </row>
    <row r="388" spans="7:11" x14ac:dyDescent="0.3">
      <c r="G388" s="235"/>
      <c r="H388" s="229"/>
      <c r="I388" s="229"/>
      <c r="J388" s="230"/>
      <c r="K388" s="230"/>
    </row>
    <row r="389" spans="7:11" x14ac:dyDescent="0.3">
      <c r="G389" s="235"/>
      <c r="H389" s="229"/>
      <c r="I389" s="229"/>
      <c r="J389" s="230"/>
      <c r="K389" s="230"/>
    </row>
    <row r="390" spans="7:11" x14ac:dyDescent="0.3">
      <c r="G390" s="235"/>
      <c r="H390" s="229"/>
      <c r="I390" s="229"/>
      <c r="J390" s="230"/>
      <c r="K390" s="230"/>
    </row>
    <row r="391" spans="7:11" x14ac:dyDescent="0.3">
      <c r="G391" s="235"/>
      <c r="H391" s="229"/>
      <c r="I391" s="229"/>
      <c r="J391" s="230"/>
      <c r="K391" s="230"/>
    </row>
    <row r="392" spans="7:11" x14ac:dyDescent="0.3">
      <c r="G392" s="235"/>
      <c r="H392" s="229"/>
      <c r="I392" s="229"/>
      <c r="J392" s="230"/>
      <c r="K392" s="230"/>
    </row>
    <row r="393" spans="7:11" x14ac:dyDescent="0.3">
      <c r="G393" s="235"/>
      <c r="H393" s="229"/>
      <c r="I393" s="229"/>
      <c r="J393" s="230"/>
      <c r="K393" s="230"/>
    </row>
    <row r="394" spans="7:11" x14ac:dyDescent="0.3">
      <c r="G394" s="235"/>
      <c r="H394" s="229"/>
      <c r="I394" s="229"/>
      <c r="J394" s="230"/>
      <c r="K394" s="230"/>
    </row>
    <row r="395" spans="7:11" x14ac:dyDescent="0.3">
      <c r="G395" s="235"/>
      <c r="H395" s="229"/>
      <c r="I395" s="229"/>
      <c r="J395" s="230"/>
      <c r="K395" s="230"/>
    </row>
    <row r="396" spans="7:11" x14ac:dyDescent="0.3">
      <c r="G396" s="235"/>
      <c r="H396" s="229"/>
      <c r="I396" s="229"/>
      <c r="J396" s="230"/>
      <c r="K396" s="230"/>
    </row>
    <row r="397" spans="7:11" x14ac:dyDescent="0.3">
      <c r="G397" s="235"/>
      <c r="H397" s="229"/>
      <c r="I397" s="229"/>
      <c r="J397" s="230"/>
      <c r="K397" s="230"/>
    </row>
    <row r="398" spans="7:11" x14ac:dyDescent="0.3">
      <c r="G398" s="235"/>
      <c r="H398" s="229"/>
      <c r="I398" s="229"/>
      <c r="J398" s="230"/>
      <c r="K398" s="230"/>
    </row>
    <row r="399" spans="7:11" x14ac:dyDescent="0.3">
      <c r="G399" s="235"/>
      <c r="H399" s="229"/>
      <c r="I399" s="229"/>
      <c r="J399" s="230"/>
      <c r="K399" s="230"/>
    </row>
    <row r="400" spans="7:11" x14ac:dyDescent="0.3">
      <c r="G400" s="235"/>
      <c r="H400" s="229"/>
      <c r="I400" s="229"/>
      <c r="J400" s="230"/>
      <c r="K400" s="230"/>
    </row>
    <row r="401" spans="7:11" x14ac:dyDescent="0.3">
      <c r="G401" s="235"/>
      <c r="H401" s="229"/>
      <c r="I401" s="229"/>
      <c r="J401" s="230"/>
      <c r="K401" s="230"/>
    </row>
    <row r="402" spans="7:11" x14ac:dyDescent="0.3">
      <c r="G402" s="235"/>
      <c r="H402" s="229"/>
      <c r="I402" s="229"/>
      <c r="J402" s="230"/>
      <c r="K402" s="230"/>
    </row>
    <row r="403" spans="7:11" x14ac:dyDescent="0.3">
      <c r="G403" s="235"/>
      <c r="H403" s="229"/>
      <c r="I403" s="229"/>
      <c r="J403" s="230"/>
      <c r="K403" s="230"/>
    </row>
    <row r="404" spans="7:11" x14ac:dyDescent="0.3">
      <c r="G404" s="235"/>
      <c r="H404" s="229"/>
      <c r="I404" s="229"/>
      <c r="J404" s="230"/>
      <c r="K404" s="230"/>
    </row>
    <row r="405" spans="7:11" x14ac:dyDescent="0.3">
      <c r="G405" s="235"/>
      <c r="H405" s="229"/>
      <c r="I405" s="229"/>
      <c r="J405" s="230"/>
      <c r="K405" s="230"/>
    </row>
    <row r="406" spans="7:11" x14ac:dyDescent="0.3">
      <c r="G406" s="235"/>
      <c r="H406" s="229"/>
      <c r="I406" s="229"/>
      <c r="J406" s="230"/>
      <c r="K406" s="230"/>
    </row>
    <row r="407" spans="7:11" x14ac:dyDescent="0.3">
      <c r="G407" s="235"/>
      <c r="H407" s="229"/>
      <c r="I407" s="229"/>
      <c r="J407" s="230"/>
      <c r="K407" s="230"/>
    </row>
    <row r="408" spans="7:11" x14ac:dyDescent="0.3">
      <c r="G408" s="235"/>
      <c r="H408" s="229"/>
      <c r="I408" s="229"/>
      <c r="J408" s="230"/>
      <c r="K408" s="230"/>
    </row>
    <row r="409" spans="7:11" x14ac:dyDescent="0.3">
      <c r="G409" s="235"/>
      <c r="H409" s="229"/>
      <c r="I409" s="229"/>
      <c r="J409" s="230"/>
      <c r="K409" s="230"/>
    </row>
    <row r="410" spans="7:11" x14ac:dyDescent="0.3">
      <c r="G410" s="235"/>
      <c r="H410" s="229"/>
      <c r="I410" s="229"/>
      <c r="J410" s="230"/>
      <c r="K410" s="230"/>
    </row>
    <row r="411" spans="7:11" x14ac:dyDescent="0.3">
      <c r="G411" s="235"/>
      <c r="H411" s="229"/>
      <c r="I411" s="229"/>
      <c r="J411" s="230"/>
      <c r="K411" s="230"/>
    </row>
    <row r="412" spans="7:11" x14ac:dyDescent="0.3">
      <c r="G412" s="235"/>
      <c r="H412" s="229"/>
      <c r="I412" s="229"/>
      <c r="J412" s="230"/>
      <c r="K412" s="230"/>
    </row>
    <row r="413" spans="7:11" x14ac:dyDescent="0.3">
      <c r="G413" s="235"/>
      <c r="H413" s="229"/>
      <c r="I413" s="229"/>
      <c r="J413" s="230"/>
      <c r="K413" s="230"/>
    </row>
    <row r="414" spans="7:11" x14ac:dyDescent="0.3">
      <c r="G414" s="235"/>
      <c r="H414" s="229"/>
      <c r="I414" s="229"/>
      <c r="J414" s="230"/>
      <c r="K414" s="230"/>
    </row>
    <row r="415" spans="7:11" x14ac:dyDescent="0.3">
      <c r="G415" s="235"/>
      <c r="H415" s="229"/>
      <c r="I415" s="229"/>
      <c r="J415" s="230"/>
      <c r="K415" s="230"/>
    </row>
    <row r="416" spans="7:11" x14ac:dyDescent="0.3">
      <c r="G416" s="235"/>
      <c r="H416" s="229"/>
      <c r="I416" s="229"/>
      <c r="J416" s="230"/>
      <c r="K416" s="230"/>
    </row>
    <row r="417" spans="7:11" x14ac:dyDescent="0.3">
      <c r="G417" s="235"/>
      <c r="H417" s="229"/>
      <c r="I417" s="229"/>
      <c r="J417" s="230"/>
      <c r="K417" s="230"/>
    </row>
    <row r="418" spans="7:11" x14ac:dyDescent="0.3">
      <c r="G418" s="235"/>
      <c r="H418" s="229"/>
      <c r="I418" s="229"/>
      <c r="J418" s="230"/>
      <c r="K418" s="230"/>
    </row>
    <row r="419" spans="7:11" x14ac:dyDescent="0.3">
      <c r="G419" s="235"/>
      <c r="H419" s="229"/>
      <c r="I419" s="229"/>
      <c r="J419" s="230"/>
      <c r="K419" s="230"/>
    </row>
    <row r="420" spans="7:11" x14ac:dyDescent="0.3">
      <c r="G420" s="235"/>
      <c r="H420" s="229"/>
      <c r="I420" s="229"/>
      <c r="J420" s="230"/>
      <c r="K420" s="230"/>
    </row>
    <row r="421" spans="7:11" x14ac:dyDescent="0.3">
      <c r="G421" s="235"/>
      <c r="H421" s="229"/>
      <c r="I421" s="229"/>
      <c r="J421" s="230"/>
      <c r="K421" s="230"/>
    </row>
    <row r="422" spans="7:11" x14ac:dyDescent="0.3">
      <c r="G422" s="235"/>
      <c r="H422" s="229"/>
      <c r="I422" s="229"/>
      <c r="J422" s="230"/>
      <c r="K422" s="230"/>
    </row>
    <row r="423" spans="7:11" x14ac:dyDescent="0.3">
      <c r="G423" s="235"/>
      <c r="H423" s="229"/>
      <c r="I423" s="229"/>
      <c r="J423" s="230"/>
      <c r="K423" s="230"/>
    </row>
    <row r="424" spans="7:11" x14ac:dyDescent="0.3">
      <c r="G424" s="235"/>
      <c r="H424" s="229"/>
      <c r="I424" s="229"/>
      <c r="J424" s="230"/>
      <c r="K424" s="230"/>
    </row>
    <row r="425" spans="7:11" x14ac:dyDescent="0.3">
      <c r="G425" s="235"/>
      <c r="H425" s="229"/>
      <c r="I425" s="229"/>
      <c r="J425" s="230"/>
      <c r="K425" s="230"/>
    </row>
    <row r="426" spans="7:11" x14ac:dyDescent="0.3">
      <c r="G426" s="235"/>
      <c r="H426" s="229"/>
      <c r="I426" s="229"/>
      <c r="J426" s="230"/>
      <c r="K426" s="230"/>
    </row>
    <row r="427" spans="7:11" x14ac:dyDescent="0.3">
      <c r="G427" s="235"/>
      <c r="H427" s="229"/>
      <c r="I427" s="229"/>
      <c r="J427" s="230"/>
      <c r="K427" s="230"/>
    </row>
    <row r="428" spans="7:11" x14ac:dyDescent="0.3">
      <c r="G428" s="235"/>
      <c r="H428" s="229"/>
      <c r="I428" s="229"/>
      <c r="J428" s="230"/>
      <c r="K428" s="230"/>
    </row>
    <row r="429" spans="7:11" x14ac:dyDescent="0.3">
      <c r="G429" s="235"/>
      <c r="H429" s="229"/>
      <c r="I429" s="229"/>
      <c r="J429" s="230"/>
      <c r="K429" s="230"/>
    </row>
    <row r="430" spans="7:11" x14ac:dyDescent="0.3">
      <c r="G430" s="235"/>
      <c r="H430" s="229"/>
      <c r="I430" s="229"/>
      <c r="J430" s="230"/>
      <c r="K430" s="230"/>
    </row>
    <row r="431" spans="7:11" x14ac:dyDescent="0.3">
      <c r="G431" s="235"/>
      <c r="H431" s="229"/>
      <c r="I431" s="229"/>
      <c r="J431" s="230"/>
      <c r="K431" s="230"/>
    </row>
    <row r="432" spans="7:11" x14ac:dyDescent="0.3">
      <c r="G432" s="235"/>
      <c r="H432" s="229"/>
      <c r="I432" s="229"/>
      <c r="J432" s="230"/>
      <c r="K432" s="230"/>
    </row>
    <row r="433" spans="7:11" x14ac:dyDescent="0.3">
      <c r="G433" s="235"/>
      <c r="H433" s="229"/>
      <c r="I433" s="229"/>
      <c r="J433" s="230"/>
      <c r="K433" s="230"/>
    </row>
    <row r="434" spans="7:11" x14ac:dyDescent="0.3">
      <c r="G434" s="235"/>
      <c r="H434" s="229"/>
      <c r="I434" s="229"/>
      <c r="J434" s="230"/>
      <c r="K434" s="230"/>
    </row>
    <row r="435" spans="7:11" x14ac:dyDescent="0.3">
      <c r="G435" s="235"/>
      <c r="H435" s="229"/>
      <c r="I435" s="229"/>
      <c r="J435" s="230"/>
      <c r="K435" s="230"/>
    </row>
    <row r="436" spans="7:11" x14ac:dyDescent="0.3">
      <c r="G436" s="235"/>
      <c r="H436" s="229"/>
      <c r="I436" s="229"/>
      <c r="J436" s="230"/>
      <c r="K436" s="230"/>
    </row>
    <row r="437" spans="7:11" x14ac:dyDescent="0.3">
      <c r="G437" s="235"/>
      <c r="H437" s="229"/>
      <c r="I437" s="229"/>
      <c r="J437" s="230"/>
      <c r="K437" s="230"/>
    </row>
    <row r="438" spans="7:11" x14ac:dyDescent="0.3">
      <c r="G438" s="235"/>
      <c r="H438" s="229"/>
      <c r="I438" s="229"/>
      <c r="J438" s="230"/>
      <c r="K438" s="230"/>
    </row>
    <row r="439" spans="7:11" x14ac:dyDescent="0.3">
      <c r="G439" s="235"/>
      <c r="H439" s="229"/>
      <c r="I439" s="229"/>
      <c r="J439" s="230"/>
      <c r="K439" s="230"/>
    </row>
    <row r="440" spans="7:11" x14ac:dyDescent="0.3">
      <c r="G440" s="235"/>
      <c r="H440" s="229"/>
      <c r="I440" s="229"/>
      <c r="J440" s="230"/>
      <c r="K440" s="230"/>
    </row>
    <row r="441" spans="7:11" x14ac:dyDescent="0.3">
      <c r="G441" s="235"/>
      <c r="H441" s="229"/>
      <c r="I441" s="229"/>
      <c r="J441" s="230"/>
      <c r="K441" s="230"/>
    </row>
    <row r="442" spans="7:11" x14ac:dyDescent="0.3">
      <c r="G442" s="235"/>
      <c r="H442" s="229"/>
      <c r="I442" s="229"/>
      <c r="J442" s="230"/>
      <c r="K442" s="230"/>
    </row>
    <row r="443" spans="7:11" x14ac:dyDescent="0.3">
      <c r="G443" s="235"/>
      <c r="H443" s="229"/>
      <c r="I443" s="229"/>
      <c r="J443" s="230"/>
      <c r="K443" s="230"/>
    </row>
    <row r="444" spans="7:11" x14ac:dyDescent="0.3">
      <c r="G444" s="235"/>
      <c r="H444" s="229"/>
      <c r="I444" s="229"/>
      <c r="J444" s="230"/>
      <c r="K444" s="230"/>
    </row>
    <row r="445" spans="7:11" x14ac:dyDescent="0.3">
      <c r="G445" s="235"/>
      <c r="H445" s="229"/>
      <c r="I445" s="229"/>
      <c r="J445" s="230"/>
      <c r="K445" s="230"/>
    </row>
    <row r="446" spans="7:11" x14ac:dyDescent="0.3">
      <c r="G446" s="235"/>
      <c r="H446" s="229"/>
      <c r="I446" s="229"/>
      <c r="J446" s="230"/>
      <c r="K446" s="230"/>
    </row>
    <row r="447" spans="7:11" x14ac:dyDescent="0.3">
      <c r="G447" s="235"/>
      <c r="H447" s="229"/>
      <c r="I447" s="229"/>
      <c r="J447" s="230"/>
      <c r="K447" s="230"/>
    </row>
    <row r="448" spans="7:11" x14ac:dyDescent="0.3">
      <c r="G448" s="235"/>
      <c r="H448" s="229"/>
      <c r="I448" s="229"/>
      <c r="J448" s="230"/>
      <c r="K448" s="230"/>
    </row>
    <row r="449" spans="7:11" x14ac:dyDescent="0.3">
      <c r="G449" s="235"/>
      <c r="H449" s="229"/>
      <c r="I449" s="229"/>
      <c r="J449" s="230"/>
      <c r="K449" s="230"/>
    </row>
    <row r="450" spans="7:11" x14ac:dyDescent="0.3">
      <c r="G450" s="235"/>
      <c r="H450" s="229"/>
      <c r="I450" s="229"/>
      <c r="J450" s="230"/>
      <c r="K450" s="230"/>
    </row>
    <row r="451" spans="7:11" x14ac:dyDescent="0.3">
      <c r="G451" s="235"/>
      <c r="H451" s="229"/>
      <c r="I451" s="229"/>
      <c r="J451" s="230"/>
      <c r="K451" s="230"/>
    </row>
    <row r="452" spans="7:11" x14ac:dyDescent="0.3">
      <c r="G452" s="235"/>
      <c r="H452" s="229"/>
      <c r="I452" s="229"/>
      <c r="J452" s="230"/>
      <c r="K452" s="230"/>
    </row>
    <row r="453" spans="7:11" x14ac:dyDescent="0.3">
      <c r="G453" s="235"/>
      <c r="H453" s="229"/>
      <c r="I453" s="229"/>
      <c r="J453" s="230"/>
      <c r="K453" s="230"/>
    </row>
    <row r="454" spans="7:11" x14ac:dyDescent="0.3">
      <c r="G454" s="235"/>
      <c r="H454" s="229"/>
      <c r="I454" s="229"/>
      <c r="J454" s="230"/>
      <c r="K454" s="230"/>
    </row>
    <row r="455" spans="7:11" x14ac:dyDescent="0.3">
      <c r="G455" s="235"/>
      <c r="H455" s="229"/>
      <c r="I455" s="229"/>
      <c r="J455" s="230"/>
      <c r="K455" s="230"/>
    </row>
    <row r="456" spans="7:11" x14ac:dyDescent="0.3">
      <c r="G456" s="235"/>
      <c r="H456" s="229"/>
      <c r="I456" s="229"/>
      <c r="J456" s="230"/>
      <c r="K456" s="230"/>
    </row>
    <row r="457" spans="7:11" x14ac:dyDescent="0.3">
      <c r="G457" s="235"/>
      <c r="H457" s="229"/>
      <c r="I457" s="229"/>
      <c r="J457" s="230"/>
      <c r="K457" s="230"/>
    </row>
    <row r="458" spans="7:11" x14ac:dyDescent="0.3">
      <c r="G458" s="235"/>
      <c r="H458" s="229"/>
      <c r="I458" s="229"/>
      <c r="J458" s="230"/>
      <c r="K458" s="230"/>
    </row>
    <row r="459" spans="7:11" x14ac:dyDescent="0.3">
      <c r="G459" s="235"/>
      <c r="H459" s="229"/>
      <c r="I459" s="229"/>
      <c r="J459" s="230"/>
      <c r="K459" s="230"/>
    </row>
    <row r="460" spans="7:11" x14ac:dyDescent="0.3">
      <c r="G460" s="235"/>
      <c r="H460" s="229"/>
      <c r="I460" s="229"/>
      <c r="J460" s="230"/>
      <c r="K460" s="230"/>
    </row>
    <row r="461" spans="7:11" x14ac:dyDescent="0.3">
      <c r="G461" s="235"/>
      <c r="H461" s="229"/>
      <c r="I461" s="229"/>
      <c r="J461" s="230"/>
      <c r="K461" s="230"/>
    </row>
    <row r="462" spans="7:11" x14ac:dyDescent="0.3">
      <c r="G462" s="235"/>
      <c r="H462" s="229"/>
      <c r="I462" s="229"/>
      <c r="J462" s="230"/>
      <c r="K462" s="230"/>
    </row>
    <row r="463" spans="7:11" x14ac:dyDescent="0.3">
      <c r="G463" s="235"/>
      <c r="H463" s="229"/>
      <c r="I463" s="229"/>
      <c r="J463" s="230"/>
      <c r="K463" s="230"/>
    </row>
    <row r="464" spans="7:11" x14ac:dyDescent="0.3">
      <c r="G464" s="235"/>
      <c r="H464" s="229"/>
      <c r="I464" s="229"/>
      <c r="J464" s="230"/>
      <c r="K464" s="230"/>
    </row>
    <row r="465" spans="7:11" x14ac:dyDescent="0.3">
      <c r="G465" s="235"/>
      <c r="H465" s="229"/>
      <c r="I465" s="229"/>
      <c r="J465" s="230"/>
      <c r="K465" s="230"/>
    </row>
    <row r="466" spans="7:11" x14ac:dyDescent="0.3">
      <c r="G466" s="235"/>
      <c r="H466" s="229"/>
      <c r="I466" s="229"/>
      <c r="J466" s="230"/>
      <c r="K466" s="230"/>
    </row>
    <row r="467" spans="7:11" x14ac:dyDescent="0.3">
      <c r="G467" s="235"/>
      <c r="H467" s="229"/>
      <c r="I467" s="229"/>
      <c r="J467" s="230"/>
      <c r="K467" s="230"/>
    </row>
    <row r="468" spans="7:11" x14ac:dyDescent="0.3">
      <c r="G468" s="235"/>
      <c r="H468" s="229"/>
      <c r="I468" s="229"/>
      <c r="J468" s="230"/>
      <c r="K468" s="230"/>
    </row>
    <row r="469" spans="7:11" x14ac:dyDescent="0.3">
      <c r="G469" s="235"/>
      <c r="H469" s="229"/>
      <c r="I469" s="229"/>
      <c r="J469" s="230"/>
      <c r="K469" s="230"/>
    </row>
    <row r="470" spans="7:11" x14ac:dyDescent="0.3">
      <c r="G470" s="235"/>
      <c r="H470" s="229"/>
      <c r="I470" s="229"/>
      <c r="J470" s="230"/>
      <c r="K470" s="230"/>
    </row>
    <row r="471" spans="7:11" x14ac:dyDescent="0.3">
      <c r="G471" s="235"/>
      <c r="H471" s="229"/>
      <c r="I471" s="229"/>
      <c r="J471" s="230"/>
      <c r="K471" s="230"/>
    </row>
    <row r="472" spans="7:11" x14ac:dyDescent="0.3">
      <c r="G472" s="235"/>
      <c r="H472" s="229"/>
      <c r="I472" s="229"/>
      <c r="J472" s="230"/>
      <c r="K472" s="230"/>
    </row>
    <row r="473" spans="7:11" x14ac:dyDescent="0.3">
      <c r="G473" s="235"/>
      <c r="H473" s="229"/>
      <c r="I473" s="229"/>
      <c r="J473" s="230"/>
      <c r="K473" s="230"/>
    </row>
    <row r="474" spans="7:11" x14ac:dyDescent="0.3">
      <c r="G474" s="235"/>
      <c r="H474" s="229"/>
      <c r="I474" s="229"/>
      <c r="J474" s="230"/>
      <c r="K474" s="230"/>
    </row>
    <row r="475" spans="7:11" x14ac:dyDescent="0.3">
      <c r="G475" s="235"/>
      <c r="H475" s="229"/>
      <c r="I475" s="229"/>
      <c r="J475" s="230"/>
      <c r="K475" s="230"/>
    </row>
    <row r="476" spans="7:11" x14ac:dyDescent="0.3">
      <c r="G476" s="235"/>
      <c r="H476" s="229"/>
      <c r="I476" s="229"/>
      <c r="J476" s="230"/>
      <c r="K476" s="230"/>
    </row>
    <row r="477" spans="7:11" x14ac:dyDescent="0.3">
      <c r="G477" s="235"/>
      <c r="H477" s="229"/>
      <c r="I477" s="229"/>
      <c r="J477" s="230"/>
      <c r="K477" s="230"/>
    </row>
    <row r="478" spans="7:11" x14ac:dyDescent="0.3">
      <c r="G478" s="235"/>
      <c r="H478" s="229"/>
      <c r="I478" s="229"/>
      <c r="J478" s="230"/>
      <c r="K478" s="230"/>
    </row>
    <row r="479" spans="7:11" ht="10.199999999999999" customHeight="1" x14ac:dyDescent="0.3">
      <c r="G479" s="235"/>
      <c r="H479" s="229"/>
      <c r="I479" s="229"/>
      <c r="J479" s="230"/>
      <c r="K479" s="230"/>
    </row>
    <row r="480" spans="7:11" ht="7.2" customHeight="1" x14ac:dyDescent="0.3">
      <c r="G480" s="235"/>
      <c r="H480" s="229"/>
      <c r="I480" s="229"/>
      <c r="J480" s="230"/>
      <c r="K480" s="230"/>
    </row>
    <row r="481" spans="7:11" ht="7.2" customHeight="1" x14ac:dyDescent="0.3">
      <c r="G481" s="235"/>
      <c r="H481" s="229"/>
      <c r="I481" s="229"/>
      <c r="J481" s="230"/>
      <c r="K481" s="230"/>
    </row>
    <row r="482" spans="7:11" x14ac:dyDescent="0.3">
      <c r="G482" s="235"/>
      <c r="H482" s="229"/>
      <c r="I482" s="229"/>
      <c r="J482" s="230"/>
      <c r="K482" s="230"/>
    </row>
    <row r="483" spans="7:11" x14ac:dyDescent="0.3">
      <c r="G483" s="235"/>
      <c r="H483" s="229"/>
      <c r="I483" s="229"/>
      <c r="J483" s="230"/>
      <c r="K483" s="230"/>
    </row>
    <row r="484" spans="7:11" x14ac:dyDescent="0.3">
      <c r="G484" s="235"/>
      <c r="H484" s="229"/>
      <c r="I484" s="229"/>
      <c r="J484" s="230"/>
      <c r="K484" s="230"/>
    </row>
    <row r="485" spans="7:11" x14ac:dyDescent="0.3">
      <c r="G485" s="235"/>
      <c r="H485" s="229"/>
      <c r="I485" s="229"/>
      <c r="J485" s="230"/>
      <c r="K485" s="230"/>
    </row>
    <row r="486" spans="7:11" x14ac:dyDescent="0.3">
      <c r="G486" s="235"/>
      <c r="H486" s="229"/>
      <c r="I486" s="229"/>
      <c r="J486" s="230"/>
      <c r="K486" s="230"/>
    </row>
    <row r="487" spans="7:11" x14ac:dyDescent="0.3">
      <c r="G487" s="235"/>
      <c r="H487" s="229"/>
      <c r="I487" s="229"/>
      <c r="J487" s="230"/>
      <c r="K487" s="230"/>
    </row>
    <row r="488" spans="7:11" x14ac:dyDescent="0.3">
      <c r="G488" s="235"/>
      <c r="H488" s="229"/>
      <c r="I488" s="229"/>
      <c r="J488" s="230"/>
      <c r="K488" s="230"/>
    </row>
    <row r="489" spans="7:11" x14ac:dyDescent="0.3">
      <c r="G489" s="235"/>
      <c r="H489" s="229"/>
      <c r="I489" s="229"/>
      <c r="J489" s="230"/>
      <c r="K489" s="230"/>
    </row>
    <row r="490" spans="7:11" x14ac:dyDescent="0.3">
      <c r="G490" s="235"/>
      <c r="H490" s="229"/>
      <c r="I490" s="229"/>
      <c r="J490" s="230"/>
      <c r="K490" s="230"/>
    </row>
    <row r="491" spans="7:11" x14ac:dyDescent="0.3">
      <c r="G491" s="235"/>
      <c r="H491" s="229"/>
      <c r="I491" s="229"/>
      <c r="J491" s="230"/>
      <c r="K491" s="230"/>
    </row>
    <row r="492" spans="7:11" x14ac:dyDescent="0.3">
      <c r="G492" s="235"/>
      <c r="H492" s="229"/>
      <c r="I492" s="229"/>
      <c r="J492" s="230"/>
      <c r="K492" s="230"/>
    </row>
    <row r="493" spans="7:11" x14ac:dyDescent="0.3">
      <c r="G493" s="235"/>
      <c r="H493" s="229"/>
      <c r="I493" s="229"/>
      <c r="J493" s="230"/>
      <c r="K493" s="230"/>
    </row>
    <row r="494" spans="7:11" x14ac:dyDescent="0.3">
      <c r="G494" s="235"/>
      <c r="H494" s="229"/>
      <c r="I494" s="229"/>
      <c r="J494" s="230"/>
      <c r="K494" s="230"/>
    </row>
    <row r="495" spans="7:11" x14ac:dyDescent="0.3">
      <c r="G495" s="235"/>
      <c r="H495" s="229"/>
      <c r="I495" s="229"/>
      <c r="J495" s="230"/>
      <c r="K495" s="230"/>
    </row>
    <row r="496" spans="7:11" x14ac:dyDescent="0.3">
      <c r="G496" s="235"/>
      <c r="H496" s="229"/>
      <c r="I496" s="229"/>
      <c r="J496" s="230"/>
      <c r="K496" s="230"/>
    </row>
    <row r="497" spans="7:11" x14ac:dyDescent="0.3">
      <c r="G497" s="235"/>
      <c r="H497" s="229"/>
      <c r="I497" s="229"/>
      <c r="J497" s="230"/>
      <c r="K497" s="230"/>
    </row>
    <row r="498" spans="7:11" x14ac:dyDescent="0.3">
      <c r="G498" s="235"/>
      <c r="H498" s="229"/>
      <c r="I498" s="229"/>
      <c r="J498" s="230"/>
      <c r="K498" s="230"/>
    </row>
    <row r="499" spans="7:11" x14ac:dyDescent="0.3">
      <c r="G499" s="235"/>
      <c r="H499" s="229"/>
      <c r="I499" s="229"/>
      <c r="J499" s="230"/>
      <c r="K499" s="230"/>
    </row>
    <row r="500" spans="7:11" x14ac:dyDescent="0.3">
      <c r="G500" s="235"/>
      <c r="H500" s="229"/>
      <c r="I500" s="229"/>
      <c r="J500" s="230"/>
      <c r="K500" s="230"/>
    </row>
    <row r="501" spans="7:11" x14ac:dyDescent="0.3">
      <c r="G501" s="235"/>
      <c r="H501" s="229"/>
      <c r="I501" s="229"/>
      <c r="J501" s="230"/>
      <c r="K501" s="230"/>
    </row>
    <row r="502" spans="7:11" x14ac:dyDescent="0.3">
      <c r="G502" s="235"/>
      <c r="H502" s="229"/>
      <c r="I502" s="229"/>
      <c r="J502" s="230"/>
      <c r="K502" s="230"/>
    </row>
    <row r="503" spans="7:11" x14ac:dyDescent="0.3">
      <c r="G503" s="235"/>
      <c r="H503" s="229"/>
      <c r="I503" s="229"/>
      <c r="J503" s="230"/>
      <c r="K503" s="230"/>
    </row>
    <row r="504" spans="7:11" x14ac:dyDescent="0.3">
      <c r="G504" s="235"/>
      <c r="H504" s="229"/>
      <c r="I504" s="229"/>
      <c r="J504" s="230"/>
      <c r="K504" s="230"/>
    </row>
    <row r="505" spans="7:11" x14ac:dyDescent="0.3">
      <c r="G505" s="235"/>
      <c r="H505" s="229"/>
      <c r="I505" s="229"/>
      <c r="J505" s="230"/>
      <c r="K505" s="230"/>
    </row>
    <row r="506" spans="7:11" x14ac:dyDescent="0.3">
      <c r="G506" s="235"/>
      <c r="H506" s="229"/>
      <c r="I506" s="229"/>
      <c r="J506" s="230"/>
      <c r="K506" s="230"/>
    </row>
    <row r="507" spans="7:11" x14ac:dyDescent="0.3">
      <c r="G507" s="235"/>
      <c r="H507" s="229"/>
      <c r="I507" s="229"/>
      <c r="J507" s="230"/>
      <c r="K507" s="230"/>
    </row>
    <row r="508" spans="7:11" x14ac:dyDescent="0.3">
      <c r="G508" s="235"/>
      <c r="H508" s="229"/>
      <c r="I508" s="229"/>
      <c r="J508" s="230"/>
      <c r="K508" s="230"/>
    </row>
    <row r="509" spans="7:11" x14ac:dyDescent="0.3">
      <c r="G509" s="235"/>
      <c r="H509" s="229"/>
      <c r="I509" s="229"/>
      <c r="J509" s="230"/>
      <c r="K509" s="230"/>
    </row>
    <row r="510" spans="7:11" x14ac:dyDescent="0.3">
      <c r="G510" s="235"/>
      <c r="H510" s="229"/>
      <c r="I510" s="229"/>
      <c r="J510" s="230"/>
      <c r="K510" s="230"/>
    </row>
    <row r="511" spans="7:11" x14ac:dyDescent="0.3">
      <c r="G511" s="235"/>
      <c r="H511" s="229"/>
      <c r="I511" s="229"/>
      <c r="J511" s="230"/>
      <c r="K511" s="230"/>
    </row>
    <row r="512" spans="7:11" x14ac:dyDescent="0.3">
      <c r="G512" s="235"/>
      <c r="H512" s="229"/>
      <c r="I512" s="229"/>
      <c r="J512" s="230"/>
      <c r="K512" s="230"/>
    </row>
    <row r="513" spans="7:11" x14ac:dyDescent="0.3">
      <c r="G513" s="235"/>
      <c r="H513" s="229"/>
      <c r="I513" s="229"/>
      <c r="J513" s="230"/>
      <c r="K513" s="230"/>
    </row>
    <row r="514" spans="7:11" x14ac:dyDescent="0.3">
      <c r="G514" s="235"/>
      <c r="H514" s="229"/>
      <c r="I514" s="229"/>
      <c r="J514" s="230"/>
      <c r="K514" s="230"/>
    </row>
    <row r="515" spans="7:11" x14ac:dyDescent="0.3">
      <c r="G515" s="235"/>
      <c r="H515" s="229"/>
      <c r="I515" s="229"/>
      <c r="J515" s="230"/>
      <c r="K515" s="230"/>
    </row>
    <row r="516" spans="7:11" x14ac:dyDescent="0.3">
      <c r="G516" s="235"/>
      <c r="H516" s="229"/>
      <c r="I516" s="229"/>
      <c r="J516" s="230"/>
      <c r="K516" s="230"/>
    </row>
    <row r="517" spans="7:11" x14ac:dyDescent="0.3">
      <c r="G517" s="235"/>
      <c r="H517" s="229"/>
      <c r="I517" s="229"/>
      <c r="J517" s="230"/>
      <c r="K517" s="230"/>
    </row>
    <row r="518" spans="7:11" x14ac:dyDescent="0.3">
      <c r="G518" s="235"/>
      <c r="H518" s="229"/>
      <c r="I518" s="229"/>
      <c r="J518" s="230"/>
      <c r="K518" s="230"/>
    </row>
    <row r="519" spans="7:11" x14ac:dyDescent="0.3">
      <c r="G519" s="235"/>
      <c r="H519" s="229"/>
      <c r="I519" s="229"/>
      <c r="J519" s="230"/>
      <c r="K519" s="230"/>
    </row>
    <row r="520" spans="7:11" x14ac:dyDescent="0.3">
      <c r="G520" s="235"/>
      <c r="H520" s="229"/>
      <c r="I520" s="229"/>
      <c r="J520" s="230"/>
      <c r="K520" s="230"/>
    </row>
    <row r="521" spans="7:11" x14ac:dyDescent="0.3">
      <c r="G521" s="235"/>
      <c r="H521" s="229"/>
      <c r="I521" s="229"/>
      <c r="J521" s="230"/>
      <c r="K521" s="230"/>
    </row>
    <row r="522" spans="7:11" x14ac:dyDescent="0.3">
      <c r="G522" s="235"/>
      <c r="H522" s="229"/>
      <c r="I522" s="229"/>
      <c r="J522" s="230"/>
      <c r="K522" s="230"/>
    </row>
    <row r="523" spans="7:11" x14ac:dyDescent="0.3">
      <c r="G523" s="235"/>
      <c r="H523" s="229"/>
      <c r="I523" s="229"/>
      <c r="J523" s="230"/>
      <c r="K523" s="230"/>
    </row>
    <row r="524" spans="7:11" x14ac:dyDescent="0.3">
      <c r="G524" s="235"/>
      <c r="H524" s="229"/>
      <c r="I524" s="229"/>
      <c r="J524" s="230"/>
      <c r="K524" s="230"/>
    </row>
    <row r="525" spans="7:11" x14ac:dyDescent="0.3">
      <c r="G525" s="235"/>
      <c r="H525" s="229"/>
      <c r="I525" s="229"/>
      <c r="J525" s="230"/>
      <c r="K525" s="230"/>
    </row>
    <row r="526" spans="7:11" x14ac:dyDescent="0.3">
      <c r="G526" s="235"/>
      <c r="H526" s="229"/>
      <c r="I526" s="229"/>
      <c r="J526" s="230"/>
      <c r="K526" s="230"/>
    </row>
    <row r="527" spans="7:11" x14ac:dyDescent="0.3">
      <c r="G527" s="235"/>
      <c r="H527" s="229"/>
      <c r="I527" s="229"/>
      <c r="J527" s="230"/>
      <c r="K527" s="230"/>
    </row>
    <row r="528" spans="7:11" x14ac:dyDescent="0.3">
      <c r="G528" s="235"/>
      <c r="H528" s="229"/>
      <c r="I528" s="229"/>
      <c r="J528" s="230"/>
      <c r="K528" s="230"/>
    </row>
    <row r="529" spans="7:11" x14ac:dyDescent="0.3">
      <c r="G529" s="235"/>
      <c r="H529" s="229"/>
      <c r="I529" s="229"/>
      <c r="J529" s="230"/>
      <c r="K529" s="230"/>
    </row>
    <row r="530" spans="7:11" x14ac:dyDescent="0.3">
      <c r="G530" s="235"/>
      <c r="H530" s="229"/>
      <c r="I530" s="229"/>
      <c r="J530" s="230"/>
      <c r="K530" s="230"/>
    </row>
    <row r="531" spans="7:11" x14ac:dyDescent="0.3">
      <c r="G531" s="235"/>
      <c r="H531" s="229"/>
      <c r="I531" s="229"/>
      <c r="J531" s="230"/>
      <c r="K531" s="230"/>
    </row>
    <row r="532" spans="7:11" x14ac:dyDescent="0.3">
      <c r="G532" s="235"/>
      <c r="H532" s="229"/>
      <c r="I532" s="229"/>
      <c r="J532" s="230"/>
      <c r="K532" s="230"/>
    </row>
    <row r="533" spans="7:11" x14ac:dyDescent="0.3">
      <c r="G533" s="235"/>
      <c r="H533" s="229"/>
      <c r="I533" s="229"/>
      <c r="J533" s="230"/>
      <c r="K533" s="230"/>
    </row>
    <row r="534" spans="7:11" x14ac:dyDescent="0.3">
      <c r="G534" s="235"/>
      <c r="H534" s="229"/>
      <c r="I534" s="229"/>
      <c r="J534" s="230"/>
      <c r="K534" s="230"/>
    </row>
    <row r="535" spans="7:11" x14ac:dyDescent="0.3">
      <c r="G535" s="235"/>
      <c r="H535" s="229"/>
      <c r="I535" s="229"/>
      <c r="J535" s="230"/>
      <c r="K535" s="230"/>
    </row>
    <row r="536" spans="7:11" x14ac:dyDescent="0.3">
      <c r="G536" s="235"/>
      <c r="H536" s="229"/>
      <c r="I536" s="229"/>
      <c r="J536" s="230"/>
      <c r="K536" s="230"/>
    </row>
    <row r="537" spans="7:11" x14ac:dyDescent="0.3">
      <c r="G537" s="235"/>
      <c r="H537" s="229"/>
      <c r="I537" s="229"/>
      <c r="J537" s="230"/>
      <c r="K537" s="230"/>
    </row>
    <row r="538" spans="7:11" x14ac:dyDescent="0.3">
      <c r="G538" s="235"/>
      <c r="H538" s="229"/>
      <c r="I538" s="229"/>
      <c r="J538" s="230"/>
      <c r="K538" s="230"/>
    </row>
    <row r="539" spans="7:11" x14ac:dyDescent="0.3">
      <c r="G539" s="235"/>
      <c r="H539" s="229"/>
      <c r="I539" s="229"/>
      <c r="J539" s="230"/>
      <c r="K539" s="230"/>
    </row>
    <row r="540" spans="7:11" x14ac:dyDescent="0.3">
      <c r="G540" s="235"/>
      <c r="H540" s="229"/>
      <c r="I540" s="229"/>
      <c r="J540" s="230"/>
      <c r="K540" s="230"/>
    </row>
    <row r="541" spans="7:11" x14ac:dyDescent="0.3">
      <c r="G541" s="235"/>
      <c r="H541" s="229"/>
      <c r="I541" s="229"/>
      <c r="J541" s="230"/>
      <c r="K541" s="230"/>
    </row>
    <row r="542" spans="7:11" x14ac:dyDescent="0.3">
      <c r="G542" s="235"/>
      <c r="H542" s="229"/>
      <c r="I542" s="229"/>
      <c r="J542" s="230"/>
      <c r="K542" s="230"/>
    </row>
    <row r="543" spans="7:11" x14ac:dyDescent="0.3">
      <c r="G543" s="235"/>
      <c r="H543" s="229"/>
      <c r="I543" s="229"/>
      <c r="J543" s="230"/>
      <c r="K543" s="230"/>
    </row>
    <row r="544" spans="7:11" x14ac:dyDescent="0.3">
      <c r="G544" s="235"/>
      <c r="H544" s="229"/>
      <c r="I544" s="229"/>
      <c r="J544" s="230"/>
      <c r="K544" s="230"/>
    </row>
    <row r="545" spans="7:11" x14ac:dyDescent="0.3">
      <c r="G545" s="235"/>
      <c r="H545" s="229"/>
      <c r="I545" s="229"/>
      <c r="J545" s="230"/>
      <c r="K545" s="230"/>
    </row>
    <row r="546" spans="7:11" x14ac:dyDescent="0.3">
      <c r="G546" s="235"/>
      <c r="H546" s="229"/>
      <c r="I546" s="229"/>
      <c r="J546" s="230"/>
      <c r="K546" s="230"/>
    </row>
    <row r="547" spans="7:11" x14ac:dyDescent="0.3">
      <c r="G547" s="235"/>
      <c r="H547" s="229"/>
      <c r="I547" s="229"/>
      <c r="J547" s="230"/>
      <c r="K547" s="230"/>
    </row>
    <row r="548" spans="7:11" x14ac:dyDescent="0.3">
      <c r="G548" s="235"/>
      <c r="H548" s="229"/>
      <c r="I548" s="229"/>
      <c r="J548" s="230"/>
      <c r="K548" s="230"/>
    </row>
    <row r="549" spans="7:11" x14ac:dyDescent="0.3">
      <c r="G549" s="235"/>
      <c r="H549" s="229"/>
      <c r="I549" s="229"/>
      <c r="J549" s="230"/>
      <c r="K549" s="230"/>
    </row>
    <row r="550" spans="7:11" x14ac:dyDescent="0.3">
      <c r="G550" s="235"/>
      <c r="H550" s="229"/>
      <c r="I550" s="229"/>
      <c r="J550" s="230"/>
      <c r="K550" s="230"/>
    </row>
    <row r="551" spans="7:11" x14ac:dyDescent="0.3">
      <c r="G551" s="235"/>
      <c r="H551" s="229"/>
      <c r="I551" s="229"/>
      <c r="J551" s="230"/>
      <c r="K551" s="230"/>
    </row>
    <row r="552" spans="7:11" x14ac:dyDescent="0.3">
      <c r="G552" s="235"/>
      <c r="H552" s="229"/>
      <c r="I552" s="229"/>
      <c r="J552" s="230"/>
      <c r="K552" s="230"/>
    </row>
    <row r="553" spans="7:11" x14ac:dyDescent="0.3">
      <c r="G553" s="235"/>
      <c r="H553" s="229"/>
      <c r="I553" s="229"/>
      <c r="J553" s="230"/>
      <c r="K553" s="230"/>
    </row>
    <row r="554" spans="7:11" x14ac:dyDescent="0.3">
      <c r="G554" s="235"/>
      <c r="H554" s="229"/>
      <c r="I554" s="229"/>
      <c r="J554" s="230"/>
      <c r="K554" s="230"/>
    </row>
    <row r="555" spans="7:11" x14ac:dyDescent="0.3">
      <c r="G555" s="235"/>
      <c r="H555" s="229"/>
      <c r="I555" s="229"/>
      <c r="J555" s="230"/>
      <c r="K555" s="230"/>
    </row>
    <row r="556" spans="7:11" x14ac:dyDescent="0.3">
      <c r="G556" s="235"/>
      <c r="H556" s="229"/>
      <c r="I556" s="229"/>
      <c r="J556" s="230"/>
      <c r="K556" s="230"/>
    </row>
    <row r="557" spans="7:11" x14ac:dyDescent="0.3">
      <c r="G557" s="235"/>
      <c r="H557" s="229"/>
      <c r="I557" s="229"/>
      <c r="J557" s="230"/>
      <c r="K557" s="230"/>
    </row>
    <row r="558" spans="7:11" x14ac:dyDescent="0.3">
      <c r="G558" s="235"/>
      <c r="H558" s="229"/>
      <c r="I558" s="229"/>
      <c r="J558" s="230"/>
      <c r="K558" s="230"/>
    </row>
    <row r="559" spans="7:11" x14ac:dyDescent="0.3">
      <c r="G559" s="235"/>
      <c r="H559" s="229"/>
      <c r="I559" s="229"/>
      <c r="J559" s="230"/>
      <c r="K559" s="230"/>
    </row>
    <row r="560" spans="7:11" x14ac:dyDescent="0.3">
      <c r="G560" s="235"/>
      <c r="H560" s="229"/>
      <c r="I560" s="229"/>
      <c r="J560" s="230"/>
      <c r="K560" s="230"/>
    </row>
    <row r="561" spans="7:11" x14ac:dyDescent="0.3">
      <c r="G561" s="235"/>
      <c r="H561" s="229"/>
      <c r="I561" s="229"/>
      <c r="J561" s="230"/>
      <c r="K561" s="230"/>
    </row>
    <row r="562" spans="7:11" x14ac:dyDescent="0.3">
      <c r="G562" s="235"/>
      <c r="H562" s="229"/>
      <c r="I562" s="229"/>
      <c r="J562" s="230"/>
      <c r="K562" s="230"/>
    </row>
    <row r="563" spans="7:11" x14ac:dyDescent="0.3">
      <c r="G563" s="235"/>
      <c r="H563" s="229"/>
      <c r="I563" s="229"/>
      <c r="J563" s="230"/>
      <c r="K563" s="230"/>
    </row>
    <row r="564" spans="7:11" x14ac:dyDescent="0.3">
      <c r="G564" s="235"/>
      <c r="H564" s="229"/>
      <c r="I564" s="229"/>
      <c r="J564" s="230"/>
      <c r="K564" s="230"/>
    </row>
    <row r="565" spans="7:11" x14ac:dyDescent="0.3">
      <c r="G565" s="235"/>
      <c r="H565" s="229"/>
      <c r="I565" s="229"/>
      <c r="J565" s="230"/>
      <c r="K565" s="230"/>
    </row>
    <row r="566" spans="7:11" x14ac:dyDescent="0.3">
      <c r="G566" s="235"/>
      <c r="H566" s="229"/>
      <c r="I566" s="229"/>
      <c r="J566" s="230"/>
      <c r="K566" s="230"/>
    </row>
    <row r="567" spans="7:11" x14ac:dyDescent="0.3">
      <c r="G567" s="235"/>
      <c r="H567" s="229"/>
      <c r="I567" s="229"/>
      <c r="J567" s="230"/>
      <c r="K567" s="230"/>
    </row>
    <row r="568" spans="7:11" x14ac:dyDescent="0.3">
      <c r="G568" s="235"/>
      <c r="H568" s="229"/>
      <c r="I568" s="229"/>
      <c r="J568" s="230"/>
      <c r="K568" s="230"/>
    </row>
    <row r="569" spans="7:11" x14ac:dyDescent="0.3">
      <c r="G569" s="235"/>
      <c r="H569" s="229"/>
      <c r="I569" s="229"/>
      <c r="J569" s="230"/>
      <c r="K569" s="230"/>
    </row>
    <row r="570" spans="7:11" x14ac:dyDescent="0.3">
      <c r="G570" s="235"/>
      <c r="H570" s="229"/>
      <c r="I570" s="229"/>
      <c r="J570" s="230"/>
      <c r="K570" s="230"/>
    </row>
    <row r="571" spans="7:11" x14ac:dyDescent="0.3">
      <c r="G571" s="235"/>
      <c r="H571" s="229"/>
      <c r="I571" s="229"/>
      <c r="J571" s="230"/>
      <c r="K571" s="230"/>
    </row>
    <row r="572" spans="7:11" x14ac:dyDescent="0.3">
      <c r="G572" s="235"/>
      <c r="H572" s="229"/>
      <c r="I572" s="229"/>
      <c r="J572" s="230"/>
      <c r="K572" s="230"/>
    </row>
    <row r="573" spans="7:11" x14ac:dyDescent="0.3">
      <c r="G573" s="235"/>
      <c r="H573" s="229"/>
      <c r="I573" s="229"/>
      <c r="J573" s="230"/>
      <c r="K573" s="230"/>
    </row>
    <row r="574" spans="7:11" x14ac:dyDescent="0.3">
      <c r="G574" s="235"/>
      <c r="H574" s="229"/>
      <c r="I574" s="229"/>
      <c r="J574" s="230"/>
      <c r="K574" s="230"/>
    </row>
    <row r="575" spans="7:11" x14ac:dyDescent="0.3">
      <c r="G575" s="235"/>
      <c r="H575" s="229"/>
      <c r="I575" s="229"/>
      <c r="J575" s="230"/>
      <c r="K575" s="230"/>
    </row>
    <row r="576" spans="7:11" x14ac:dyDescent="0.3">
      <c r="G576" s="235"/>
      <c r="H576" s="229"/>
      <c r="I576" s="229"/>
      <c r="J576" s="230"/>
      <c r="K576" s="230"/>
    </row>
    <row r="577" spans="7:11" x14ac:dyDescent="0.3">
      <c r="G577" s="235"/>
      <c r="H577" s="229"/>
      <c r="I577" s="229"/>
      <c r="J577" s="230"/>
      <c r="K577" s="230"/>
    </row>
    <row r="578" spans="7:11" x14ac:dyDescent="0.3">
      <c r="G578" s="235"/>
      <c r="H578" s="229"/>
      <c r="I578" s="229"/>
      <c r="J578" s="230"/>
      <c r="K578" s="230"/>
    </row>
    <row r="579" spans="7:11" x14ac:dyDescent="0.3">
      <c r="G579" s="235"/>
      <c r="H579" s="229"/>
      <c r="I579" s="229"/>
      <c r="J579" s="230"/>
      <c r="K579" s="230"/>
    </row>
    <row r="580" spans="7:11" x14ac:dyDescent="0.3">
      <c r="G580" s="235"/>
      <c r="H580" s="229"/>
      <c r="I580" s="229"/>
      <c r="J580" s="230"/>
      <c r="K580" s="230"/>
    </row>
    <row r="581" spans="7:11" x14ac:dyDescent="0.3">
      <c r="G581" s="235"/>
      <c r="H581" s="229"/>
      <c r="I581" s="229"/>
      <c r="J581" s="230"/>
      <c r="K581" s="230"/>
    </row>
    <row r="582" spans="7:11" x14ac:dyDescent="0.3">
      <c r="G582" s="235"/>
      <c r="H582" s="229"/>
      <c r="I582" s="229"/>
      <c r="J582" s="230"/>
      <c r="K582" s="230"/>
    </row>
    <row r="583" spans="7:11" x14ac:dyDescent="0.3">
      <c r="G583" s="235"/>
      <c r="H583" s="229"/>
      <c r="I583" s="229"/>
      <c r="J583" s="230"/>
      <c r="K583" s="230"/>
    </row>
    <row r="584" spans="7:11" x14ac:dyDescent="0.3">
      <c r="G584" s="235"/>
      <c r="H584" s="229"/>
      <c r="I584" s="229"/>
      <c r="J584" s="230"/>
      <c r="K584" s="230"/>
    </row>
    <row r="585" spans="7:11" x14ac:dyDescent="0.3">
      <c r="G585" s="235"/>
      <c r="H585" s="229"/>
      <c r="I585" s="229"/>
      <c r="J585" s="230"/>
      <c r="K585" s="230"/>
    </row>
    <row r="586" spans="7:11" x14ac:dyDescent="0.3">
      <c r="G586" s="235"/>
      <c r="H586" s="229"/>
      <c r="I586" s="229"/>
      <c r="J586" s="230"/>
      <c r="K586" s="230"/>
    </row>
    <row r="587" spans="7:11" x14ac:dyDescent="0.3">
      <c r="G587" s="235"/>
      <c r="H587" s="229"/>
      <c r="I587" s="229"/>
      <c r="J587" s="230"/>
      <c r="K587" s="230"/>
    </row>
    <row r="588" spans="7:11" x14ac:dyDescent="0.3">
      <c r="G588" s="235"/>
      <c r="H588" s="229"/>
      <c r="I588" s="229"/>
      <c r="J588" s="230"/>
      <c r="K588" s="230"/>
    </row>
    <row r="589" spans="7:11" x14ac:dyDescent="0.3">
      <c r="G589" s="235"/>
      <c r="H589" s="229"/>
      <c r="I589" s="229"/>
      <c r="J589" s="230"/>
      <c r="K589" s="230"/>
    </row>
    <row r="590" spans="7:11" x14ac:dyDescent="0.3">
      <c r="G590" s="235"/>
      <c r="H590" s="229"/>
      <c r="I590" s="229"/>
      <c r="J590" s="230"/>
      <c r="K590" s="230"/>
    </row>
    <row r="591" spans="7:11" x14ac:dyDescent="0.3">
      <c r="G591" s="235"/>
      <c r="H591" s="229"/>
      <c r="I591" s="229"/>
      <c r="J591" s="230"/>
      <c r="K591" s="230"/>
    </row>
    <row r="592" spans="7:11" x14ac:dyDescent="0.3">
      <c r="G592" s="235"/>
      <c r="H592" s="229"/>
      <c r="I592" s="229"/>
      <c r="J592" s="230"/>
      <c r="K592" s="230"/>
    </row>
    <row r="593" spans="7:11" x14ac:dyDescent="0.3">
      <c r="G593" s="235"/>
      <c r="H593" s="229"/>
      <c r="I593" s="229"/>
      <c r="J593" s="230"/>
      <c r="K593" s="230"/>
    </row>
    <row r="594" spans="7:11" x14ac:dyDescent="0.3">
      <c r="G594" s="235"/>
      <c r="H594" s="229"/>
      <c r="I594" s="229"/>
      <c r="J594" s="230"/>
      <c r="K594" s="230"/>
    </row>
    <row r="595" spans="7:11" x14ac:dyDescent="0.3">
      <c r="G595" s="235"/>
      <c r="H595" s="229"/>
      <c r="I595" s="229"/>
      <c r="J595" s="230"/>
      <c r="K595" s="230"/>
    </row>
    <row r="596" spans="7:11" x14ac:dyDescent="0.3">
      <c r="G596" s="235"/>
      <c r="H596" s="229"/>
      <c r="I596" s="229"/>
      <c r="J596" s="230"/>
      <c r="K596" s="230"/>
    </row>
    <row r="597" spans="7:11" x14ac:dyDescent="0.3">
      <c r="G597" s="235"/>
      <c r="H597" s="229"/>
      <c r="I597" s="229"/>
      <c r="J597" s="230"/>
      <c r="K597" s="230"/>
    </row>
    <row r="598" spans="7:11" x14ac:dyDescent="0.3">
      <c r="G598" s="235"/>
      <c r="H598" s="229"/>
      <c r="I598" s="229"/>
      <c r="J598" s="230"/>
      <c r="K598" s="230"/>
    </row>
    <row r="599" spans="7:11" x14ac:dyDescent="0.3">
      <c r="G599" s="235"/>
      <c r="H599" s="229"/>
      <c r="I599" s="229"/>
      <c r="J599" s="230"/>
      <c r="K599" s="230"/>
    </row>
    <row r="600" spans="7:11" x14ac:dyDescent="0.3">
      <c r="G600" s="235"/>
      <c r="H600" s="229"/>
      <c r="I600" s="229"/>
      <c r="J600" s="230"/>
      <c r="K600" s="230"/>
    </row>
    <row r="601" spans="7:11" x14ac:dyDescent="0.3">
      <c r="G601" s="235"/>
      <c r="H601" s="229"/>
      <c r="I601" s="229"/>
      <c r="J601" s="230"/>
      <c r="K601" s="230"/>
    </row>
    <row r="602" spans="7:11" x14ac:dyDescent="0.3">
      <c r="G602" s="235"/>
      <c r="H602" s="229"/>
      <c r="I602" s="229"/>
      <c r="J602" s="230"/>
      <c r="K602" s="230"/>
    </row>
    <row r="603" spans="7:11" x14ac:dyDescent="0.3">
      <c r="G603" s="235"/>
      <c r="H603" s="229"/>
      <c r="I603" s="229"/>
      <c r="J603" s="230"/>
      <c r="K603" s="230"/>
    </row>
    <row r="604" spans="7:11" x14ac:dyDescent="0.3">
      <c r="G604" s="235"/>
      <c r="H604" s="229"/>
      <c r="I604" s="229"/>
      <c r="J604" s="230"/>
      <c r="K604" s="230"/>
    </row>
    <row r="605" spans="7:11" x14ac:dyDescent="0.3">
      <c r="G605" s="235"/>
      <c r="H605" s="229"/>
      <c r="I605" s="229"/>
      <c r="J605" s="230"/>
      <c r="K605" s="230"/>
    </row>
    <row r="606" spans="7:11" x14ac:dyDescent="0.3">
      <c r="G606" s="235"/>
      <c r="H606" s="229"/>
      <c r="I606" s="229"/>
      <c r="J606" s="230"/>
      <c r="K606" s="230"/>
    </row>
    <row r="607" spans="7:11" x14ac:dyDescent="0.3">
      <c r="G607" s="235"/>
      <c r="H607" s="229"/>
      <c r="I607" s="229"/>
      <c r="J607" s="230"/>
      <c r="K607" s="230"/>
    </row>
    <row r="608" spans="7:11" x14ac:dyDescent="0.3">
      <c r="G608" s="235"/>
      <c r="H608" s="229"/>
      <c r="I608" s="229"/>
      <c r="J608" s="230"/>
      <c r="K608" s="230"/>
    </row>
    <row r="609" spans="7:11" x14ac:dyDescent="0.3">
      <c r="G609" s="235"/>
      <c r="H609" s="229"/>
      <c r="I609" s="229"/>
      <c r="J609" s="230"/>
      <c r="K609" s="230"/>
    </row>
    <row r="610" spans="7:11" x14ac:dyDescent="0.3">
      <c r="G610" s="235"/>
      <c r="H610" s="229"/>
      <c r="I610" s="229"/>
      <c r="J610" s="230"/>
      <c r="K610" s="230"/>
    </row>
    <row r="611" spans="7:11" x14ac:dyDescent="0.3">
      <c r="G611" s="235"/>
      <c r="H611" s="229"/>
      <c r="I611" s="229"/>
      <c r="J611" s="230"/>
      <c r="K611" s="230"/>
    </row>
    <row r="612" spans="7:11" x14ac:dyDescent="0.3">
      <c r="G612" s="235"/>
      <c r="H612" s="229"/>
      <c r="I612" s="229"/>
      <c r="J612" s="230"/>
      <c r="K612" s="230"/>
    </row>
    <row r="613" spans="7:11" x14ac:dyDescent="0.3">
      <c r="G613" s="235"/>
      <c r="H613" s="229"/>
      <c r="I613" s="229"/>
      <c r="J613" s="230"/>
      <c r="K613" s="230"/>
    </row>
    <row r="614" spans="7:11" x14ac:dyDescent="0.3">
      <c r="G614" s="235"/>
      <c r="H614" s="229"/>
      <c r="I614" s="229"/>
      <c r="J614" s="230"/>
      <c r="K614" s="230"/>
    </row>
    <row r="615" spans="7:11" x14ac:dyDescent="0.3">
      <c r="G615" s="235"/>
      <c r="H615" s="229"/>
      <c r="I615" s="229"/>
      <c r="J615" s="230"/>
      <c r="K615" s="230"/>
    </row>
    <row r="616" spans="7:11" x14ac:dyDescent="0.3">
      <c r="G616" s="235"/>
      <c r="H616" s="229"/>
      <c r="I616" s="229"/>
      <c r="J616" s="230"/>
      <c r="K616" s="230"/>
    </row>
    <row r="617" spans="7:11" x14ac:dyDescent="0.3">
      <c r="G617" s="235"/>
      <c r="H617" s="229"/>
      <c r="I617" s="229"/>
      <c r="J617" s="230"/>
      <c r="K617" s="230"/>
    </row>
    <row r="618" spans="7:11" x14ac:dyDescent="0.3">
      <c r="G618" s="235"/>
      <c r="H618" s="229"/>
      <c r="I618" s="229"/>
      <c r="J618" s="230"/>
      <c r="K618" s="230"/>
    </row>
    <row r="619" spans="7:11" x14ac:dyDescent="0.3">
      <c r="G619" s="235"/>
      <c r="H619" s="229"/>
      <c r="I619" s="229"/>
      <c r="J619" s="230"/>
      <c r="K619" s="230"/>
    </row>
    <row r="620" spans="7:11" x14ac:dyDescent="0.3">
      <c r="G620" s="235"/>
      <c r="H620" s="229"/>
      <c r="I620" s="229"/>
      <c r="J620" s="230"/>
      <c r="K620" s="230"/>
    </row>
    <row r="621" spans="7:11" x14ac:dyDescent="0.3">
      <c r="G621" s="235"/>
      <c r="H621" s="229"/>
      <c r="I621" s="229"/>
      <c r="J621" s="230"/>
      <c r="K621" s="230"/>
    </row>
    <row r="622" spans="7:11" x14ac:dyDescent="0.3">
      <c r="G622" s="235"/>
      <c r="H622" s="229"/>
      <c r="I622" s="229"/>
      <c r="J622" s="230"/>
      <c r="K622" s="230"/>
    </row>
    <row r="623" spans="7:11" x14ac:dyDescent="0.3">
      <c r="G623" s="235"/>
      <c r="H623" s="229"/>
      <c r="I623" s="229"/>
      <c r="J623" s="230"/>
      <c r="K623" s="230"/>
    </row>
    <row r="624" spans="7:11" x14ac:dyDescent="0.3">
      <c r="G624" s="235"/>
      <c r="H624" s="229"/>
      <c r="I624" s="229"/>
      <c r="J624" s="230"/>
      <c r="K624" s="230"/>
    </row>
    <row r="625" spans="7:11" x14ac:dyDescent="0.3">
      <c r="G625" s="235"/>
      <c r="H625" s="229"/>
      <c r="I625" s="229"/>
      <c r="J625" s="230"/>
      <c r="K625" s="230"/>
    </row>
    <row r="626" spans="7:11" x14ac:dyDescent="0.3">
      <c r="G626" s="235"/>
      <c r="H626" s="229"/>
      <c r="I626" s="229"/>
      <c r="J626" s="230"/>
      <c r="K626" s="230"/>
    </row>
    <row r="627" spans="7:11" x14ac:dyDescent="0.3">
      <c r="G627" s="235"/>
      <c r="H627" s="229"/>
      <c r="I627" s="229"/>
      <c r="J627" s="230"/>
      <c r="K627" s="230"/>
    </row>
    <row r="628" spans="7:11" x14ac:dyDescent="0.3">
      <c r="G628" s="235"/>
      <c r="H628" s="229"/>
      <c r="I628" s="229"/>
      <c r="J628" s="230"/>
      <c r="K628" s="230"/>
    </row>
    <row r="629" spans="7:11" x14ac:dyDescent="0.3">
      <c r="G629" s="235"/>
      <c r="H629" s="229"/>
      <c r="I629" s="229"/>
      <c r="J629" s="230"/>
      <c r="K629" s="230"/>
    </row>
    <row r="630" spans="7:11" x14ac:dyDescent="0.3">
      <c r="G630" s="235"/>
      <c r="H630" s="229"/>
      <c r="I630" s="229"/>
      <c r="J630" s="230"/>
      <c r="K630" s="230"/>
    </row>
    <row r="631" spans="7:11" x14ac:dyDescent="0.3">
      <c r="G631" s="235"/>
      <c r="H631" s="229"/>
      <c r="I631" s="229"/>
      <c r="J631" s="230"/>
      <c r="K631" s="230"/>
    </row>
    <row r="632" spans="7:11" x14ac:dyDescent="0.3">
      <c r="G632" s="235"/>
      <c r="H632" s="229"/>
      <c r="I632" s="229"/>
      <c r="J632" s="230"/>
      <c r="K632" s="230"/>
    </row>
    <row r="633" spans="7:11" x14ac:dyDescent="0.3">
      <c r="G633" s="235"/>
      <c r="H633" s="229"/>
      <c r="I633" s="229"/>
      <c r="J633" s="230"/>
      <c r="K633" s="230"/>
    </row>
    <row r="634" spans="7:11" x14ac:dyDescent="0.3">
      <c r="G634" s="235"/>
      <c r="H634" s="229"/>
      <c r="I634" s="229"/>
      <c r="J634" s="230"/>
      <c r="K634" s="230"/>
    </row>
    <row r="635" spans="7:11" x14ac:dyDescent="0.3">
      <c r="G635" s="235"/>
      <c r="H635" s="229"/>
      <c r="I635" s="229"/>
      <c r="J635" s="230"/>
      <c r="K635" s="230"/>
    </row>
    <row r="636" spans="7:11" x14ac:dyDescent="0.3">
      <c r="G636" s="235"/>
      <c r="H636" s="229"/>
      <c r="I636" s="229"/>
      <c r="J636" s="230"/>
      <c r="K636" s="230"/>
    </row>
    <row r="637" spans="7:11" x14ac:dyDescent="0.3">
      <c r="G637" s="235"/>
      <c r="H637" s="229"/>
      <c r="I637" s="229"/>
      <c r="J637" s="230"/>
      <c r="K637" s="230"/>
    </row>
    <row r="638" spans="7:11" x14ac:dyDescent="0.3">
      <c r="G638" s="235"/>
      <c r="H638" s="229"/>
      <c r="I638" s="229"/>
      <c r="J638" s="230"/>
      <c r="K638" s="230"/>
    </row>
    <row r="639" spans="7:11" x14ac:dyDescent="0.3">
      <c r="G639" s="235"/>
      <c r="H639" s="229"/>
      <c r="I639" s="229"/>
      <c r="J639" s="230"/>
      <c r="K639" s="230"/>
    </row>
    <row r="640" spans="7:11" x14ac:dyDescent="0.3">
      <c r="G640" s="235"/>
      <c r="H640" s="229"/>
      <c r="I640" s="229"/>
      <c r="J640" s="230"/>
      <c r="K640" s="230"/>
    </row>
    <row r="641" spans="7:11" x14ac:dyDescent="0.3">
      <c r="G641" s="235"/>
      <c r="H641" s="229"/>
      <c r="I641" s="229"/>
      <c r="J641" s="230"/>
      <c r="K641" s="230"/>
    </row>
    <row r="642" spans="7:11" x14ac:dyDescent="0.3">
      <c r="G642" s="235"/>
      <c r="H642" s="229"/>
      <c r="I642" s="229"/>
      <c r="J642" s="230"/>
      <c r="K642" s="230"/>
    </row>
    <row r="643" spans="7:11" x14ac:dyDescent="0.3">
      <c r="G643" s="235"/>
      <c r="H643" s="229"/>
      <c r="I643" s="229"/>
      <c r="J643" s="230"/>
      <c r="K643" s="230"/>
    </row>
    <row r="644" spans="7:11" x14ac:dyDescent="0.3">
      <c r="G644" s="235"/>
      <c r="H644" s="229"/>
      <c r="I644" s="229"/>
      <c r="J644" s="230"/>
      <c r="K644" s="230"/>
    </row>
    <row r="645" spans="7:11" x14ac:dyDescent="0.3">
      <c r="G645" s="235"/>
      <c r="H645" s="229"/>
      <c r="I645" s="229"/>
      <c r="J645" s="230"/>
      <c r="K645" s="230"/>
    </row>
    <row r="646" spans="7:11" x14ac:dyDescent="0.3">
      <c r="G646" s="235"/>
      <c r="H646" s="229"/>
      <c r="I646" s="229"/>
      <c r="J646" s="230"/>
      <c r="K646" s="230"/>
    </row>
    <row r="647" spans="7:11" x14ac:dyDescent="0.3">
      <c r="G647" s="235"/>
      <c r="H647" s="229"/>
      <c r="I647" s="229"/>
      <c r="J647" s="230"/>
      <c r="K647" s="230"/>
    </row>
    <row r="648" spans="7:11" x14ac:dyDescent="0.3">
      <c r="G648" s="235"/>
      <c r="H648" s="229"/>
      <c r="I648" s="229"/>
      <c r="J648" s="230"/>
      <c r="K648" s="230"/>
    </row>
    <row r="649" spans="7:11" x14ac:dyDescent="0.3">
      <c r="G649" s="235"/>
      <c r="H649" s="229"/>
      <c r="I649" s="229"/>
      <c r="J649" s="230"/>
      <c r="K649" s="230"/>
    </row>
    <row r="650" spans="7:11" x14ac:dyDescent="0.3">
      <c r="G650" s="235"/>
      <c r="H650" s="229"/>
      <c r="I650" s="229"/>
      <c r="J650" s="230"/>
      <c r="K650" s="230"/>
    </row>
    <row r="651" spans="7:11" x14ac:dyDescent="0.3">
      <c r="G651" s="235"/>
      <c r="H651" s="229"/>
      <c r="I651" s="229"/>
      <c r="J651" s="230"/>
      <c r="K651" s="230"/>
    </row>
    <row r="652" spans="7:11" x14ac:dyDescent="0.3">
      <c r="G652" s="235"/>
      <c r="H652" s="229"/>
      <c r="I652" s="229"/>
      <c r="J652" s="230"/>
      <c r="K652" s="230"/>
    </row>
    <row r="653" spans="7:11" x14ac:dyDescent="0.3">
      <c r="G653" s="235"/>
      <c r="H653" s="229"/>
      <c r="I653" s="229"/>
      <c r="J653" s="230"/>
      <c r="K653" s="230"/>
    </row>
    <row r="654" spans="7:11" x14ac:dyDescent="0.3">
      <c r="G654" s="235"/>
      <c r="H654" s="229"/>
      <c r="I654" s="229"/>
      <c r="J654" s="230"/>
      <c r="K654" s="230"/>
    </row>
    <row r="655" spans="7:11" x14ac:dyDescent="0.3">
      <c r="G655" s="235"/>
      <c r="H655" s="229"/>
      <c r="I655" s="229"/>
      <c r="J655" s="230"/>
      <c r="K655" s="230"/>
    </row>
    <row r="656" spans="7:11" x14ac:dyDescent="0.3">
      <c r="G656" s="235"/>
      <c r="H656" s="229"/>
      <c r="I656" s="229"/>
      <c r="J656" s="230"/>
      <c r="K656" s="230"/>
    </row>
    <row r="657" spans="7:11" x14ac:dyDescent="0.3">
      <c r="G657" s="235"/>
      <c r="H657" s="229"/>
      <c r="I657" s="229"/>
      <c r="J657" s="230"/>
      <c r="K657" s="230"/>
    </row>
    <row r="658" spans="7:11" x14ac:dyDescent="0.3">
      <c r="G658" s="235"/>
      <c r="H658" s="229"/>
      <c r="I658" s="229"/>
      <c r="J658" s="230"/>
      <c r="K658" s="230"/>
    </row>
    <row r="659" spans="7:11" x14ac:dyDescent="0.3">
      <c r="G659" s="235"/>
      <c r="H659" s="229"/>
      <c r="I659" s="229"/>
      <c r="J659" s="230"/>
      <c r="K659" s="230"/>
    </row>
    <row r="660" spans="7:11" x14ac:dyDescent="0.3">
      <c r="G660" s="235"/>
      <c r="H660" s="229"/>
      <c r="I660" s="229"/>
      <c r="J660" s="230"/>
      <c r="K660" s="230"/>
    </row>
    <row r="661" spans="7:11" x14ac:dyDescent="0.3">
      <c r="G661" s="235"/>
      <c r="H661" s="229"/>
      <c r="I661" s="229"/>
      <c r="J661" s="230"/>
      <c r="K661" s="230"/>
    </row>
    <row r="662" spans="7:11" x14ac:dyDescent="0.3">
      <c r="G662" s="235"/>
      <c r="H662" s="229"/>
      <c r="I662" s="229"/>
      <c r="J662" s="230"/>
      <c r="K662" s="230"/>
    </row>
    <row r="663" spans="7:11" x14ac:dyDescent="0.3">
      <c r="G663" s="235"/>
      <c r="H663" s="229"/>
      <c r="I663" s="229"/>
      <c r="J663" s="230"/>
      <c r="K663" s="230"/>
    </row>
    <row r="664" spans="7:11" x14ac:dyDescent="0.3">
      <c r="G664" s="235"/>
      <c r="H664" s="229"/>
      <c r="I664" s="229"/>
      <c r="J664" s="230"/>
      <c r="K664" s="230"/>
    </row>
    <row r="665" spans="7:11" x14ac:dyDescent="0.3">
      <c r="G665" s="235"/>
      <c r="H665" s="229"/>
      <c r="I665" s="229"/>
      <c r="J665" s="230"/>
      <c r="K665" s="230"/>
    </row>
    <row r="666" spans="7:11" x14ac:dyDescent="0.3">
      <c r="G666" s="235"/>
      <c r="H666" s="229"/>
      <c r="I666" s="229"/>
      <c r="J666" s="230"/>
      <c r="K666" s="230"/>
    </row>
    <row r="667" spans="7:11" x14ac:dyDescent="0.3">
      <c r="G667" s="235"/>
      <c r="H667" s="229"/>
      <c r="I667" s="229"/>
      <c r="J667" s="230"/>
      <c r="K667" s="230"/>
    </row>
    <row r="668" spans="7:11" x14ac:dyDescent="0.3">
      <c r="G668" s="235"/>
      <c r="H668" s="229"/>
      <c r="I668" s="229"/>
      <c r="J668" s="230"/>
      <c r="K668" s="230"/>
    </row>
    <row r="669" spans="7:11" x14ac:dyDescent="0.3">
      <c r="G669" s="235"/>
      <c r="H669" s="229"/>
      <c r="I669" s="229"/>
      <c r="J669" s="230"/>
      <c r="K669" s="230"/>
    </row>
    <row r="670" spans="7:11" x14ac:dyDescent="0.3">
      <c r="G670" s="235"/>
      <c r="H670" s="229"/>
      <c r="I670" s="229"/>
      <c r="J670" s="230"/>
      <c r="K670" s="230"/>
    </row>
    <row r="671" spans="7:11" x14ac:dyDescent="0.3">
      <c r="G671" s="235"/>
      <c r="H671" s="229"/>
      <c r="I671" s="229"/>
      <c r="J671" s="230"/>
      <c r="K671" s="230"/>
    </row>
    <row r="672" spans="7:11" x14ac:dyDescent="0.3">
      <c r="G672" s="235"/>
      <c r="H672" s="229"/>
      <c r="I672" s="229"/>
      <c r="J672" s="230"/>
      <c r="K672" s="230"/>
    </row>
    <row r="673" spans="7:11" x14ac:dyDescent="0.3">
      <c r="G673" s="235"/>
      <c r="H673" s="229"/>
      <c r="I673" s="229"/>
      <c r="J673" s="230"/>
      <c r="K673" s="230"/>
    </row>
    <row r="674" spans="7:11" x14ac:dyDescent="0.3">
      <c r="G674" s="235"/>
      <c r="H674" s="229"/>
      <c r="I674" s="229"/>
      <c r="J674" s="230"/>
      <c r="K674" s="230"/>
    </row>
    <row r="675" spans="7:11" x14ac:dyDescent="0.3">
      <c r="G675" s="235"/>
      <c r="H675" s="229"/>
      <c r="I675" s="229"/>
      <c r="J675" s="230"/>
      <c r="K675" s="230"/>
    </row>
    <row r="676" spans="7:11" x14ac:dyDescent="0.3">
      <c r="G676" s="235"/>
      <c r="H676" s="229"/>
      <c r="I676" s="229"/>
      <c r="J676" s="230"/>
      <c r="K676" s="230"/>
    </row>
    <row r="677" spans="7:11" x14ac:dyDescent="0.3">
      <c r="G677" s="235"/>
      <c r="H677" s="229"/>
      <c r="I677" s="229"/>
      <c r="J677" s="230"/>
      <c r="K677" s="230"/>
    </row>
    <row r="678" spans="7:11" x14ac:dyDescent="0.3">
      <c r="G678" s="235"/>
      <c r="H678" s="229"/>
      <c r="I678" s="229"/>
      <c r="J678" s="230"/>
      <c r="K678" s="230"/>
    </row>
    <row r="679" spans="7:11" x14ac:dyDescent="0.3">
      <c r="G679" s="235"/>
      <c r="H679" s="229"/>
      <c r="I679" s="229"/>
      <c r="J679" s="230"/>
      <c r="K679" s="230"/>
    </row>
    <row r="680" spans="7:11" x14ac:dyDescent="0.3">
      <c r="G680" s="235"/>
      <c r="H680" s="229"/>
      <c r="I680" s="229"/>
      <c r="J680" s="230"/>
      <c r="K680" s="230"/>
    </row>
    <row r="681" spans="7:11" x14ac:dyDescent="0.3">
      <c r="G681" s="235"/>
      <c r="H681" s="229"/>
      <c r="I681" s="229"/>
      <c r="J681" s="230"/>
      <c r="K681" s="230"/>
    </row>
    <row r="682" spans="7:11" x14ac:dyDescent="0.3">
      <c r="G682" s="235"/>
      <c r="H682" s="229"/>
      <c r="I682" s="229"/>
      <c r="J682" s="230"/>
      <c r="K682" s="230"/>
    </row>
    <row r="683" spans="7:11" x14ac:dyDescent="0.3">
      <c r="G683" s="235"/>
      <c r="H683" s="229"/>
      <c r="I683" s="229"/>
      <c r="J683" s="230"/>
      <c r="K683" s="230"/>
    </row>
    <row r="684" spans="7:11" x14ac:dyDescent="0.3">
      <c r="G684" s="235"/>
      <c r="H684" s="229"/>
      <c r="I684" s="229"/>
      <c r="J684" s="230"/>
      <c r="K684" s="230"/>
    </row>
    <row r="685" spans="7:11" x14ac:dyDescent="0.3">
      <c r="G685" s="235"/>
      <c r="H685" s="229"/>
      <c r="I685" s="229"/>
      <c r="J685" s="230"/>
      <c r="K685" s="230"/>
    </row>
    <row r="686" spans="7:11" x14ac:dyDescent="0.3">
      <c r="G686" s="235"/>
      <c r="H686" s="229"/>
      <c r="I686" s="229"/>
      <c r="J686" s="230"/>
      <c r="K686" s="230"/>
    </row>
    <row r="687" spans="7:11" x14ac:dyDescent="0.3">
      <c r="G687" s="235"/>
      <c r="H687" s="229"/>
      <c r="I687" s="229"/>
      <c r="J687" s="230"/>
      <c r="K687" s="230"/>
    </row>
    <row r="688" spans="7:11" x14ac:dyDescent="0.3">
      <c r="G688" s="235"/>
      <c r="H688" s="229"/>
      <c r="I688" s="229"/>
      <c r="J688" s="230"/>
      <c r="K688" s="230"/>
    </row>
    <row r="689" spans="7:11" x14ac:dyDescent="0.3">
      <c r="G689" s="235"/>
      <c r="H689" s="229"/>
      <c r="I689" s="229"/>
      <c r="J689" s="230"/>
      <c r="K689" s="230"/>
    </row>
    <row r="690" spans="7:11" x14ac:dyDescent="0.3">
      <c r="G690" s="235"/>
      <c r="H690" s="229"/>
      <c r="I690" s="229"/>
      <c r="J690" s="230"/>
      <c r="K690" s="230"/>
    </row>
    <row r="691" spans="7:11" x14ac:dyDescent="0.3">
      <c r="G691" s="235"/>
      <c r="H691" s="229"/>
      <c r="I691" s="229"/>
      <c r="J691" s="230"/>
      <c r="K691" s="230"/>
    </row>
    <row r="692" spans="7:11" x14ac:dyDescent="0.3">
      <c r="G692" s="235"/>
      <c r="H692" s="229"/>
      <c r="I692" s="229"/>
      <c r="J692" s="230"/>
      <c r="K692" s="230"/>
    </row>
    <row r="693" spans="7:11" x14ac:dyDescent="0.3">
      <c r="G693" s="235"/>
      <c r="H693" s="229"/>
      <c r="I693" s="229"/>
      <c r="J693" s="230"/>
      <c r="K693" s="230"/>
    </row>
    <row r="694" spans="7:11" x14ac:dyDescent="0.3">
      <c r="G694" s="235"/>
      <c r="H694" s="229"/>
      <c r="I694" s="229"/>
      <c r="J694" s="230"/>
      <c r="K694" s="230"/>
    </row>
    <row r="695" spans="7:11" x14ac:dyDescent="0.3">
      <c r="G695" s="235"/>
      <c r="H695" s="229"/>
      <c r="I695" s="229"/>
      <c r="J695" s="230"/>
      <c r="K695" s="230"/>
    </row>
    <row r="696" spans="7:11" x14ac:dyDescent="0.3">
      <c r="G696" s="235"/>
      <c r="H696" s="229"/>
      <c r="I696" s="229"/>
      <c r="J696" s="230"/>
      <c r="K696" s="230"/>
    </row>
    <row r="697" spans="7:11" x14ac:dyDescent="0.3">
      <c r="G697" s="235"/>
      <c r="H697" s="229"/>
      <c r="I697" s="229"/>
      <c r="J697" s="230"/>
      <c r="K697" s="230"/>
    </row>
    <row r="698" spans="7:11" x14ac:dyDescent="0.3">
      <c r="G698" s="235"/>
      <c r="H698" s="229"/>
      <c r="I698" s="229"/>
      <c r="J698" s="230"/>
      <c r="K698" s="230"/>
    </row>
    <row r="699" spans="7:11" x14ac:dyDescent="0.3">
      <c r="G699" s="235"/>
      <c r="H699" s="229"/>
      <c r="I699" s="229"/>
      <c r="J699" s="230"/>
      <c r="K699" s="230"/>
    </row>
    <row r="700" spans="7:11" x14ac:dyDescent="0.3">
      <c r="G700" s="235"/>
      <c r="H700" s="229"/>
      <c r="I700" s="229"/>
      <c r="J700" s="230"/>
      <c r="K700" s="230"/>
    </row>
    <row r="701" spans="7:11" x14ac:dyDescent="0.3">
      <c r="G701" s="235"/>
      <c r="H701" s="229"/>
      <c r="I701" s="229"/>
      <c r="J701" s="230"/>
      <c r="K701" s="230"/>
    </row>
    <row r="702" spans="7:11" x14ac:dyDescent="0.3">
      <c r="G702" s="235"/>
      <c r="H702" s="229"/>
      <c r="I702" s="229"/>
      <c r="J702" s="230"/>
      <c r="K702" s="230"/>
    </row>
    <row r="703" spans="7:11" x14ac:dyDescent="0.3">
      <c r="G703" s="235"/>
      <c r="H703" s="229"/>
      <c r="I703" s="229"/>
      <c r="J703" s="230"/>
      <c r="K703" s="230"/>
    </row>
    <row r="704" spans="7:11" x14ac:dyDescent="0.3">
      <c r="G704" s="235"/>
      <c r="H704" s="229"/>
      <c r="I704" s="229"/>
      <c r="J704" s="230"/>
      <c r="K704" s="230"/>
    </row>
    <row r="705" spans="7:11" x14ac:dyDescent="0.3">
      <c r="G705" s="235"/>
      <c r="H705" s="229"/>
      <c r="I705" s="229"/>
      <c r="J705" s="230"/>
      <c r="K705" s="230"/>
    </row>
    <row r="706" spans="7:11" x14ac:dyDescent="0.3">
      <c r="G706" s="235"/>
      <c r="H706" s="229"/>
      <c r="I706" s="229"/>
      <c r="J706" s="230"/>
      <c r="K706" s="230"/>
    </row>
    <row r="707" spans="7:11" x14ac:dyDescent="0.3">
      <c r="G707" s="235"/>
      <c r="H707" s="229"/>
      <c r="I707" s="229"/>
      <c r="J707" s="230"/>
      <c r="K707" s="230"/>
    </row>
    <row r="708" spans="7:11" x14ac:dyDescent="0.3">
      <c r="G708" s="235"/>
      <c r="H708" s="229"/>
      <c r="I708" s="229"/>
      <c r="J708" s="230"/>
      <c r="K708" s="230"/>
    </row>
    <row r="709" spans="7:11" x14ac:dyDescent="0.3">
      <c r="G709" s="235"/>
      <c r="H709" s="229"/>
      <c r="I709" s="229"/>
      <c r="J709" s="230"/>
      <c r="K709" s="230"/>
    </row>
    <row r="710" spans="7:11" x14ac:dyDescent="0.3">
      <c r="G710" s="235"/>
      <c r="H710" s="229"/>
      <c r="I710" s="229"/>
      <c r="J710" s="230"/>
      <c r="K710" s="230"/>
    </row>
    <row r="711" spans="7:11" x14ac:dyDescent="0.3">
      <c r="G711" s="235"/>
      <c r="H711" s="229"/>
      <c r="I711" s="229"/>
      <c r="J711" s="230"/>
      <c r="K711" s="230"/>
    </row>
    <row r="712" spans="7:11" x14ac:dyDescent="0.3">
      <c r="G712" s="79"/>
    </row>
    <row r="713" spans="7:11" x14ac:dyDescent="0.3">
      <c r="G713" s="79"/>
    </row>
  </sheetData>
  <sheetProtection algorithmName="SHA-512" hashValue="Z84lkkNjnFRnGGsEcnEaiISYRYq+xvWxk7FXz8RfU2meU4/JC2Cx1lawQKyjd95NWm5l7obocjdWP9VMu2b5PA==" saltValue="fNUYn6NhoO4se875zOSs9g==" spinCount="100000" sheet="1" formatColumns="0" formatRows="0"/>
  <mergeCells count="34">
    <mergeCell ref="N1:S2"/>
    <mergeCell ref="A1:K1"/>
    <mergeCell ref="C3:D3"/>
    <mergeCell ref="F3:G3"/>
    <mergeCell ref="B5:I5"/>
    <mergeCell ref="A3:A4"/>
    <mergeCell ref="M5:R5"/>
    <mergeCell ref="B14:K14"/>
    <mergeCell ref="B11:I11"/>
    <mergeCell ref="E3:E4"/>
    <mergeCell ref="H3:H4"/>
    <mergeCell ref="I3:I4"/>
    <mergeCell ref="B3:B4"/>
    <mergeCell ref="B70:I70"/>
    <mergeCell ref="A102:A103"/>
    <mergeCell ref="B42:I42"/>
    <mergeCell ref="B57:I57"/>
    <mergeCell ref="F93:J93"/>
    <mergeCell ref="F94:J94"/>
    <mergeCell ref="F95:J95"/>
    <mergeCell ref="D90:H90"/>
    <mergeCell ref="D92:H92"/>
    <mergeCell ref="B80:I80"/>
    <mergeCell ref="A50:A51"/>
    <mergeCell ref="B99:B103"/>
    <mergeCell ref="D91:E91"/>
    <mergeCell ref="B74:I74"/>
    <mergeCell ref="M14:R14"/>
    <mergeCell ref="M80:R80"/>
    <mergeCell ref="M57:R57"/>
    <mergeCell ref="M42:R42"/>
    <mergeCell ref="M11:R11"/>
    <mergeCell ref="M70:R70"/>
    <mergeCell ref="M74:R74"/>
  </mergeCells>
  <phoneticPr fontId="11" type="noConversion"/>
  <conditionalFormatting sqref="R81:R82">
    <cfRule type="cellIs" dxfId="7" priority="3" operator="equal">
      <formula>"error"</formula>
    </cfRule>
  </conditionalFormatting>
  <conditionalFormatting sqref="R16:S34">
    <cfRule type="cellIs" dxfId="6" priority="1" operator="equal">
      <formula>"error"</formula>
    </cfRule>
  </conditionalFormatting>
  <conditionalFormatting sqref="S5 R6:S9">
    <cfRule type="cellIs" dxfId="5" priority="7" operator="equal">
      <formula>"error"</formula>
    </cfRule>
  </conditionalFormatting>
  <conditionalFormatting sqref="S10:S11 R12:S12 S13:S15 S35:S36 R37:S40 S41:S42 R43:S55 S56:S58 R59:S60 S61 R62:S68 S69:S70 R71:S72 S73:S74 R75:S76 R84:S84 R103:S105">
    <cfRule type="cellIs" dxfId="4" priority="9" operator="equal">
      <formula>"error"</formula>
    </cfRule>
  </conditionalFormatting>
  <conditionalFormatting sqref="S77:S83 N102:Q102">
    <cfRule type="cellIs" dxfId="3" priority="4" operator="equal">
      <formula>"error"</formula>
    </cfRule>
  </conditionalFormatting>
  <conditionalFormatting sqref="S85:S102">
    <cfRule type="cellIs" dxfId="2" priority="2"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47C94-DABE-4B1E-86F6-636EB000BF19}">
  <dimension ref="A1:F79"/>
  <sheetViews>
    <sheetView workbookViewId="0">
      <selection activeCell="E7" sqref="E7"/>
    </sheetView>
  </sheetViews>
  <sheetFormatPr defaultColWidth="8.88671875" defaultRowHeight="14.4" x14ac:dyDescent="0.3"/>
  <cols>
    <col min="1" max="1" width="5.6640625" style="393" customWidth="1"/>
    <col min="2" max="2" width="17.6640625" style="393" customWidth="1"/>
    <col min="3" max="3" width="35.44140625" style="393" customWidth="1"/>
    <col min="4" max="4" width="35.5546875" style="393" customWidth="1"/>
    <col min="5" max="5" width="39.44140625" style="393" customWidth="1"/>
    <col min="6" max="6" width="6" customWidth="1"/>
  </cols>
  <sheetData>
    <row r="1" spans="1:6" ht="18.75" customHeight="1" x14ac:dyDescent="0.3">
      <c r="A1" s="475" t="s">
        <v>636</v>
      </c>
      <c r="B1" s="475"/>
      <c r="C1" s="475"/>
      <c r="D1" s="475"/>
      <c r="E1" s="475"/>
    </row>
    <row r="2" spans="1:6" ht="22.5" customHeight="1" x14ac:dyDescent="0.3">
      <c r="A2" s="476" t="s">
        <v>367</v>
      </c>
      <c r="B2" s="476"/>
      <c r="C2" s="476"/>
      <c r="D2" s="476"/>
      <c r="E2" s="476"/>
    </row>
    <row r="3" spans="1:6" ht="18" customHeight="1" thickBot="1" x14ac:dyDescent="0.35">
      <c r="A3" s="370"/>
      <c r="B3" s="370"/>
      <c r="C3" s="370"/>
      <c r="D3" s="370"/>
      <c r="E3" s="370"/>
    </row>
    <row r="4" spans="1:6" ht="52.5" customHeight="1" thickBot="1" x14ac:dyDescent="0.35">
      <c r="A4" s="371" t="s">
        <v>368</v>
      </c>
      <c r="B4" s="372" t="s">
        <v>369</v>
      </c>
      <c r="C4" s="372" t="s">
        <v>370</v>
      </c>
      <c r="D4" s="373" t="s">
        <v>637</v>
      </c>
      <c r="E4" s="374" t="s">
        <v>638</v>
      </c>
    </row>
    <row r="5" spans="1:6" ht="43.2" x14ac:dyDescent="0.3">
      <c r="A5" s="375">
        <v>1</v>
      </c>
      <c r="B5" s="376" t="s">
        <v>639</v>
      </c>
      <c r="C5" s="377" t="s">
        <v>640</v>
      </c>
      <c r="D5" s="377" t="s">
        <v>375</v>
      </c>
      <c r="E5" s="378" t="s">
        <v>641</v>
      </c>
      <c r="F5" s="379"/>
    </row>
    <row r="6" spans="1:6" ht="39.75" customHeight="1" x14ac:dyDescent="0.3">
      <c r="A6" s="380">
        <f>1+A5</f>
        <v>2</v>
      </c>
      <c r="B6" s="381" t="s">
        <v>624</v>
      </c>
      <c r="C6" s="382" t="s">
        <v>243</v>
      </c>
      <c r="D6" s="382" t="s">
        <v>375</v>
      </c>
      <c r="E6" s="383" t="s">
        <v>642</v>
      </c>
    </row>
    <row r="7" spans="1:6" ht="50.25" customHeight="1" x14ac:dyDescent="0.3">
      <c r="A7" s="375">
        <f>A6+1</f>
        <v>3</v>
      </c>
      <c r="B7" s="381" t="s">
        <v>624</v>
      </c>
      <c r="C7" s="382" t="s">
        <v>244</v>
      </c>
      <c r="D7" s="382" t="s">
        <v>375</v>
      </c>
      <c r="E7" s="383" t="s">
        <v>643</v>
      </c>
    </row>
    <row r="8" spans="1:6" ht="39" customHeight="1" x14ac:dyDescent="0.3">
      <c r="A8" s="380">
        <f t="shared" ref="A8" si="0">1+A7</f>
        <v>4</v>
      </c>
      <c r="B8" s="381" t="s">
        <v>624</v>
      </c>
      <c r="C8" s="382" t="s">
        <v>644</v>
      </c>
      <c r="D8" s="382" t="s">
        <v>375</v>
      </c>
      <c r="E8" s="383" t="s">
        <v>645</v>
      </c>
    </row>
    <row r="9" spans="1:6" ht="51" customHeight="1" x14ac:dyDescent="0.3">
      <c r="A9" s="375">
        <f t="shared" ref="A9" si="1">A8+1</f>
        <v>5</v>
      </c>
      <c r="B9" s="381" t="s">
        <v>624</v>
      </c>
      <c r="C9" s="382" t="s">
        <v>246</v>
      </c>
      <c r="D9" s="382" t="s">
        <v>625</v>
      </c>
      <c r="E9" s="383" t="s">
        <v>626</v>
      </c>
    </row>
    <row r="10" spans="1:6" ht="28.8" x14ac:dyDescent="0.3">
      <c r="A10" s="380">
        <f t="shared" ref="A10" si="2">1+A9</f>
        <v>6</v>
      </c>
      <c r="B10" s="381" t="s">
        <v>247</v>
      </c>
      <c r="C10" s="382" t="s">
        <v>248</v>
      </c>
      <c r="D10" s="382" t="s">
        <v>382</v>
      </c>
      <c r="E10" s="383" t="s">
        <v>646</v>
      </c>
    </row>
    <row r="11" spans="1:6" ht="28.8" x14ac:dyDescent="0.3">
      <c r="A11" s="375">
        <f t="shared" ref="A11" si="3">A10+1</f>
        <v>7</v>
      </c>
      <c r="B11" s="381" t="s">
        <v>247</v>
      </c>
      <c r="C11" s="382" t="s">
        <v>249</v>
      </c>
      <c r="D11" s="382" t="s">
        <v>382</v>
      </c>
      <c r="E11" s="383" t="s">
        <v>647</v>
      </c>
    </row>
    <row r="12" spans="1:6" ht="28.8" x14ac:dyDescent="0.3">
      <c r="A12" s="380">
        <f t="shared" ref="A12" si="4">1+A11</f>
        <v>8</v>
      </c>
      <c r="B12" s="381" t="s">
        <v>247</v>
      </c>
      <c r="C12" s="382" t="s">
        <v>250</v>
      </c>
      <c r="D12" s="382" t="s">
        <v>382</v>
      </c>
      <c r="E12" s="383" t="s">
        <v>648</v>
      </c>
    </row>
    <row r="13" spans="1:6" ht="43.2" x14ac:dyDescent="0.3">
      <c r="A13" s="375">
        <f t="shared" ref="A13" si="5">A12+1</f>
        <v>9</v>
      </c>
      <c r="B13" s="381" t="s">
        <v>247</v>
      </c>
      <c r="C13" s="382" t="s">
        <v>251</v>
      </c>
      <c r="D13" s="382" t="s">
        <v>382</v>
      </c>
      <c r="E13" s="383" t="s">
        <v>649</v>
      </c>
    </row>
    <row r="14" spans="1:6" ht="28.8" x14ac:dyDescent="0.3">
      <c r="A14" s="380">
        <f t="shared" ref="A14" si="6">1+A13</f>
        <v>10</v>
      </c>
      <c r="B14" s="381" t="s">
        <v>247</v>
      </c>
      <c r="C14" s="382" t="s">
        <v>252</v>
      </c>
      <c r="D14" s="382" t="s">
        <v>382</v>
      </c>
      <c r="E14" s="383" t="s">
        <v>650</v>
      </c>
    </row>
    <row r="15" spans="1:6" ht="69.75" customHeight="1" x14ac:dyDescent="0.3">
      <c r="A15" s="375">
        <f t="shared" ref="A15" si="7">A14+1</f>
        <v>11</v>
      </c>
      <c r="B15" s="381" t="s">
        <v>247</v>
      </c>
      <c r="C15" s="382" t="s">
        <v>627</v>
      </c>
      <c r="D15" s="382" t="s">
        <v>382</v>
      </c>
      <c r="E15" s="383" t="s">
        <v>628</v>
      </c>
    </row>
    <row r="16" spans="1:6" ht="28.8" x14ac:dyDescent="0.3">
      <c r="A16" s="380">
        <f t="shared" ref="A16" si="8">1+A15</f>
        <v>12</v>
      </c>
      <c r="B16" s="381" t="s">
        <v>247</v>
      </c>
      <c r="C16" s="382" t="s">
        <v>254</v>
      </c>
      <c r="D16" s="382" t="s">
        <v>382</v>
      </c>
      <c r="E16" s="383" t="s">
        <v>651</v>
      </c>
    </row>
    <row r="17" spans="1:5" ht="28.8" x14ac:dyDescent="0.3">
      <c r="A17" s="375">
        <f t="shared" ref="A17" si="9">A16+1</f>
        <v>13</v>
      </c>
      <c r="B17" s="381" t="s">
        <v>247</v>
      </c>
      <c r="C17" s="382" t="s">
        <v>255</v>
      </c>
      <c r="D17" s="382" t="s">
        <v>382</v>
      </c>
      <c r="E17" s="383" t="s">
        <v>652</v>
      </c>
    </row>
    <row r="18" spans="1:5" ht="53.25" customHeight="1" x14ac:dyDescent="0.3">
      <c r="A18" s="380">
        <f t="shared" ref="A18" si="10">1+A17</f>
        <v>14</v>
      </c>
      <c r="B18" s="381" t="s">
        <v>247</v>
      </c>
      <c r="C18" s="382" t="s">
        <v>653</v>
      </c>
      <c r="D18" s="382" t="s">
        <v>382</v>
      </c>
      <c r="E18" s="383" t="s">
        <v>654</v>
      </c>
    </row>
    <row r="19" spans="1:5" ht="50.25" customHeight="1" x14ac:dyDescent="0.3">
      <c r="A19" s="375">
        <f t="shared" ref="A19" si="11">A18+1</f>
        <v>15</v>
      </c>
      <c r="B19" s="381" t="s">
        <v>247</v>
      </c>
      <c r="C19" s="382" t="s">
        <v>655</v>
      </c>
      <c r="D19" s="382" t="s">
        <v>382</v>
      </c>
      <c r="E19" s="383" t="s">
        <v>656</v>
      </c>
    </row>
    <row r="20" spans="1:5" ht="48.75" customHeight="1" x14ac:dyDescent="0.3">
      <c r="A20" s="380">
        <f t="shared" ref="A20" si="12">1+A19</f>
        <v>16</v>
      </c>
      <c r="B20" s="381" t="s">
        <v>247</v>
      </c>
      <c r="C20" s="382" t="s">
        <v>657</v>
      </c>
      <c r="D20" s="382" t="s">
        <v>382</v>
      </c>
      <c r="E20" s="383" t="s">
        <v>658</v>
      </c>
    </row>
    <row r="21" spans="1:5" ht="34.5" customHeight="1" x14ac:dyDescent="0.3">
      <c r="A21" s="375">
        <f t="shared" ref="A21" si="13">A20+1</f>
        <v>17</v>
      </c>
      <c r="B21" s="381" t="s">
        <v>247</v>
      </c>
      <c r="C21" s="382" t="s">
        <v>659</v>
      </c>
      <c r="D21" s="382" t="s">
        <v>382</v>
      </c>
      <c r="E21" s="383" t="s">
        <v>660</v>
      </c>
    </row>
    <row r="22" spans="1:5" ht="33" customHeight="1" x14ac:dyDescent="0.3">
      <c r="A22" s="380">
        <f t="shared" ref="A22" si="14">1+A21</f>
        <v>18</v>
      </c>
      <c r="B22" s="381" t="s">
        <v>247</v>
      </c>
      <c r="C22" s="382" t="s">
        <v>661</v>
      </c>
      <c r="D22" s="382" t="s">
        <v>382</v>
      </c>
      <c r="E22" s="383" t="s">
        <v>662</v>
      </c>
    </row>
    <row r="23" spans="1:5" ht="33.75" customHeight="1" x14ac:dyDescent="0.3">
      <c r="A23" s="375">
        <f t="shared" ref="A23" si="15">A22+1</f>
        <v>19</v>
      </c>
      <c r="B23" s="381" t="s">
        <v>247</v>
      </c>
      <c r="C23" s="382" t="s">
        <v>663</v>
      </c>
      <c r="D23" s="382" t="s">
        <v>382</v>
      </c>
      <c r="E23" s="383" t="s">
        <v>664</v>
      </c>
    </row>
    <row r="24" spans="1:5" ht="28.8" x14ac:dyDescent="0.3">
      <c r="A24" s="380">
        <f t="shared" ref="A24" si="16">1+A23</f>
        <v>20</v>
      </c>
      <c r="B24" s="381" t="s">
        <v>247</v>
      </c>
      <c r="C24" s="382" t="s">
        <v>665</v>
      </c>
      <c r="D24" s="382" t="s">
        <v>382</v>
      </c>
      <c r="E24" s="383" t="s">
        <v>666</v>
      </c>
    </row>
    <row r="25" spans="1:5" ht="53.25" customHeight="1" x14ac:dyDescent="0.3">
      <c r="A25" s="375">
        <f t="shared" ref="A25" si="17">A24+1</f>
        <v>21</v>
      </c>
      <c r="B25" s="384" t="s">
        <v>247</v>
      </c>
      <c r="C25" s="382" t="s">
        <v>667</v>
      </c>
      <c r="D25" s="382" t="s">
        <v>382</v>
      </c>
      <c r="E25" s="383" t="s">
        <v>668</v>
      </c>
    </row>
    <row r="26" spans="1:5" ht="102" customHeight="1" x14ac:dyDescent="0.3">
      <c r="A26" s="380">
        <f t="shared" ref="A26" si="18">1+A25</f>
        <v>22</v>
      </c>
      <c r="B26" s="384" t="s">
        <v>247</v>
      </c>
      <c r="C26" s="382" t="s">
        <v>667</v>
      </c>
      <c r="D26" s="382" t="s">
        <v>382</v>
      </c>
      <c r="E26" s="383" t="s">
        <v>669</v>
      </c>
    </row>
    <row r="27" spans="1:5" ht="34.5" customHeight="1" x14ac:dyDescent="0.3">
      <c r="A27" s="380">
        <f t="shared" ref="A27" si="19">A26+1</f>
        <v>23</v>
      </c>
      <c r="B27" s="381" t="s">
        <v>247</v>
      </c>
      <c r="C27" s="382" t="s">
        <v>670</v>
      </c>
      <c r="D27" s="382" t="s">
        <v>382</v>
      </c>
      <c r="E27" s="383" t="s">
        <v>671</v>
      </c>
    </row>
    <row r="28" spans="1:5" ht="71.25" customHeight="1" x14ac:dyDescent="0.3">
      <c r="A28" s="380">
        <f t="shared" ref="A28" si="20">1+A27</f>
        <v>24</v>
      </c>
      <c r="B28" s="385" t="s">
        <v>247</v>
      </c>
      <c r="C28" s="382" t="s">
        <v>629</v>
      </c>
      <c r="D28" s="382" t="s">
        <v>382</v>
      </c>
      <c r="E28" s="383" t="s">
        <v>630</v>
      </c>
    </row>
    <row r="29" spans="1:5" ht="28.8" x14ac:dyDescent="0.3">
      <c r="A29" s="375">
        <f t="shared" ref="A29" si="21">A28+1</f>
        <v>25</v>
      </c>
      <c r="B29" s="381" t="s">
        <v>624</v>
      </c>
      <c r="C29" s="382" t="s">
        <v>260</v>
      </c>
      <c r="D29" s="382" t="s">
        <v>410</v>
      </c>
      <c r="E29" s="383" t="s">
        <v>672</v>
      </c>
    </row>
    <row r="30" spans="1:5" ht="28.8" x14ac:dyDescent="0.3">
      <c r="A30" s="375">
        <f>A29+1</f>
        <v>26</v>
      </c>
      <c r="B30" s="381" t="s">
        <v>624</v>
      </c>
      <c r="C30" s="382" t="s">
        <v>261</v>
      </c>
      <c r="D30" s="382" t="s">
        <v>410</v>
      </c>
      <c r="E30" s="383" t="s">
        <v>631</v>
      </c>
    </row>
    <row r="31" spans="1:5" ht="52.5" customHeight="1" x14ac:dyDescent="0.3">
      <c r="A31" s="380">
        <f t="shared" ref="A31" si="22">1+A30</f>
        <v>27</v>
      </c>
      <c r="B31" s="381" t="s">
        <v>624</v>
      </c>
      <c r="C31" s="382" t="s">
        <v>262</v>
      </c>
      <c r="D31" s="382" t="s">
        <v>410</v>
      </c>
      <c r="E31" s="383" t="s">
        <v>632</v>
      </c>
    </row>
    <row r="32" spans="1:5" ht="66.75" customHeight="1" x14ac:dyDescent="0.3">
      <c r="A32" s="375">
        <f t="shared" ref="A32" si="23">A31+1</f>
        <v>28</v>
      </c>
      <c r="B32" s="386" t="s">
        <v>633</v>
      </c>
      <c r="C32" s="382" t="s">
        <v>263</v>
      </c>
      <c r="D32" s="382" t="s">
        <v>410</v>
      </c>
      <c r="E32" s="383" t="s">
        <v>634</v>
      </c>
    </row>
    <row r="33" spans="1:5" ht="50.25" customHeight="1" x14ac:dyDescent="0.3">
      <c r="A33" s="380">
        <f t="shared" ref="A33" si="24">1+A32</f>
        <v>29</v>
      </c>
      <c r="B33" s="386" t="s">
        <v>633</v>
      </c>
      <c r="C33" s="382" t="s">
        <v>273</v>
      </c>
      <c r="D33" s="382" t="s">
        <v>410</v>
      </c>
      <c r="E33" s="383" t="s">
        <v>673</v>
      </c>
    </row>
    <row r="34" spans="1:5" ht="51" customHeight="1" x14ac:dyDescent="0.3">
      <c r="A34" s="375">
        <f t="shared" ref="A34" si="25">A33+1</f>
        <v>30</v>
      </c>
      <c r="B34" s="386" t="s">
        <v>274</v>
      </c>
      <c r="C34" s="382" t="s">
        <v>275</v>
      </c>
      <c r="D34" s="382" t="s">
        <v>410</v>
      </c>
      <c r="E34" s="383" t="s">
        <v>674</v>
      </c>
    </row>
    <row r="35" spans="1:5" ht="48.75" customHeight="1" x14ac:dyDescent="0.3">
      <c r="A35" s="380">
        <f t="shared" ref="A35" si="26">1+A34</f>
        <v>31</v>
      </c>
      <c r="B35" s="381" t="s">
        <v>624</v>
      </c>
      <c r="C35" s="382" t="s">
        <v>271</v>
      </c>
      <c r="D35" s="382" t="s">
        <v>416</v>
      </c>
      <c r="E35" s="383" t="s">
        <v>635</v>
      </c>
    </row>
    <row r="36" spans="1:5" ht="36.75" customHeight="1" x14ac:dyDescent="0.3">
      <c r="A36" s="375">
        <f t="shared" ref="A36" si="27">A35+1</f>
        <v>32</v>
      </c>
      <c r="B36" s="381" t="s">
        <v>624</v>
      </c>
      <c r="C36" s="382" t="s">
        <v>272</v>
      </c>
      <c r="D36" s="382" t="s">
        <v>416</v>
      </c>
      <c r="E36" s="383" t="s">
        <v>675</v>
      </c>
    </row>
    <row r="37" spans="1:5" ht="57" customHeight="1" x14ac:dyDescent="0.3">
      <c r="A37" s="380">
        <f t="shared" ref="A37" si="28">1+A36</f>
        <v>33</v>
      </c>
      <c r="B37" s="381" t="s">
        <v>267</v>
      </c>
      <c r="C37" s="382" t="s">
        <v>191</v>
      </c>
      <c r="D37" s="382" t="s">
        <v>416</v>
      </c>
      <c r="E37" s="383" t="s">
        <v>676</v>
      </c>
    </row>
    <row r="38" spans="1:5" ht="58.5" customHeight="1" x14ac:dyDescent="0.3">
      <c r="A38" s="375">
        <f t="shared" ref="A38" si="29">A37+1</f>
        <v>34</v>
      </c>
      <c r="B38" s="381" t="s">
        <v>267</v>
      </c>
      <c r="C38" s="382" t="s">
        <v>192</v>
      </c>
      <c r="D38" s="382" t="s">
        <v>416</v>
      </c>
      <c r="E38" s="383" t="s">
        <v>677</v>
      </c>
    </row>
    <row r="39" spans="1:5" ht="66.75" customHeight="1" x14ac:dyDescent="0.3">
      <c r="A39" s="380">
        <f t="shared" ref="A39" si="30">1+A38</f>
        <v>35</v>
      </c>
      <c r="B39" s="381" t="s">
        <v>267</v>
      </c>
      <c r="C39" s="382" t="s">
        <v>193</v>
      </c>
      <c r="D39" s="382" t="s">
        <v>416</v>
      </c>
      <c r="E39" s="383" t="s">
        <v>678</v>
      </c>
    </row>
    <row r="40" spans="1:5" ht="31.5" customHeight="1" x14ac:dyDescent="0.3">
      <c r="A40" s="375">
        <f t="shared" ref="A40" si="31">A39+1</f>
        <v>36</v>
      </c>
      <c r="B40" s="381" t="s">
        <v>267</v>
      </c>
      <c r="C40" s="382" t="s">
        <v>269</v>
      </c>
      <c r="D40" s="382" t="s">
        <v>416</v>
      </c>
      <c r="E40" s="383" t="s">
        <v>679</v>
      </c>
    </row>
    <row r="41" spans="1:5" ht="48.75" customHeight="1" x14ac:dyDescent="0.3">
      <c r="A41" s="380">
        <f t="shared" ref="A41" si="32">1+A40</f>
        <v>37</v>
      </c>
      <c r="B41" s="381" t="s">
        <v>267</v>
      </c>
      <c r="C41" s="382" t="s">
        <v>270</v>
      </c>
      <c r="D41" s="382" t="s">
        <v>416</v>
      </c>
      <c r="E41" s="383" t="s">
        <v>680</v>
      </c>
    </row>
    <row r="42" spans="1:5" ht="33.75" customHeight="1" x14ac:dyDescent="0.3">
      <c r="A42" s="375">
        <f t="shared" ref="A42" si="33">A41+1</f>
        <v>38</v>
      </c>
      <c r="B42" s="381" t="s">
        <v>624</v>
      </c>
      <c r="C42" s="382" t="s">
        <v>266</v>
      </c>
      <c r="D42" s="382" t="s">
        <v>416</v>
      </c>
      <c r="E42" s="383" t="s">
        <v>681</v>
      </c>
    </row>
    <row r="43" spans="1:5" ht="33.75" customHeight="1" x14ac:dyDescent="0.3">
      <c r="A43" s="380">
        <f t="shared" ref="A43" si="34">1+A42</f>
        <v>39</v>
      </c>
      <c r="B43" s="381" t="s">
        <v>247</v>
      </c>
      <c r="C43" s="382" t="s">
        <v>527</v>
      </c>
      <c r="D43" s="382" t="s">
        <v>416</v>
      </c>
      <c r="E43" s="383" t="s">
        <v>682</v>
      </c>
    </row>
    <row r="44" spans="1:5" ht="35.25" customHeight="1" x14ac:dyDescent="0.3">
      <c r="A44" s="375">
        <f t="shared" ref="A44" si="35">A43+1</f>
        <v>40</v>
      </c>
      <c r="B44" s="384" t="s">
        <v>624</v>
      </c>
      <c r="C44" s="382" t="s">
        <v>264</v>
      </c>
      <c r="D44" s="382" t="s">
        <v>683</v>
      </c>
      <c r="E44" s="383" t="s">
        <v>684</v>
      </c>
    </row>
    <row r="45" spans="1:5" ht="34.5" customHeight="1" x14ac:dyDescent="0.3">
      <c r="A45" s="380">
        <f t="shared" ref="A45" si="36">1+A44</f>
        <v>41</v>
      </c>
      <c r="B45" s="386" t="s">
        <v>624</v>
      </c>
      <c r="C45" s="382" t="s">
        <v>265</v>
      </c>
      <c r="D45" s="382" t="s">
        <v>683</v>
      </c>
      <c r="E45" s="383" t="s">
        <v>685</v>
      </c>
    </row>
    <row r="46" spans="1:5" ht="70.5" customHeight="1" x14ac:dyDescent="0.3">
      <c r="A46" s="375">
        <f t="shared" ref="A46" si="37">A45+1</f>
        <v>42</v>
      </c>
      <c r="B46" s="386" t="s">
        <v>619</v>
      </c>
      <c r="C46" s="387" t="s">
        <v>599</v>
      </c>
      <c r="D46" s="382" t="s">
        <v>620</v>
      </c>
      <c r="E46" s="388" t="s">
        <v>621</v>
      </c>
    </row>
    <row r="47" spans="1:5" ht="71.25" customHeight="1" thickBot="1" x14ac:dyDescent="0.35">
      <c r="A47" s="389">
        <f t="shared" ref="A47" si="38">1+A46</f>
        <v>43</v>
      </c>
      <c r="B47" s="390" t="s">
        <v>622</v>
      </c>
      <c r="C47" s="391" t="s">
        <v>600</v>
      </c>
      <c r="D47" s="391" t="s">
        <v>620</v>
      </c>
      <c r="E47" s="392" t="s">
        <v>623</v>
      </c>
    </row>
    <row r="78" spans="2:5" x14ac:dyDescent="0.3">
      <c r="B78" s="394"/>
      <c r="C78" s="394"/>
      <c r="D78" s="394"/>
      <c r="E78" s="394"/>
    </row>
    <row r="79" spans="2:5" x14ac:dyDescent="0.3">
      <c r="B79" s="394"/>
      <c r="C79" s="394"/>
      <c r="D79" s="394"/>
      <c r="E79" s="394"/>
    </row>
  </sheetData>
  <mergeCells count="2">
    <mergeCell ref="A1:E1"/>
    <mergeCell ref="A2: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50"/>
  <sheetViews>
    <sheetView topLeftCell="A34" workbookViewId="0">
      <selection activeCell="C46" sqref="C46"/>
    </sheetView>
  </sheetViews>
  <sheetFormatPr defaultColWidth="8.88671875" defaultRowHeight="12" x14ac:dyDescent="0.25"/>
  <cols>
    <col min="1" max="1" width="12.109375" style="2" customWidth="1"/>
    <col min="2" max="2" width="26.109375" style="128" customWidth="1"/>
    <col min="3" max="3" width="15.33203125" style="125" customWidth="1"/>
    <col min="4" max="4" width="16" style="125" customWidth="1"/>
    <col min="5" max="5" width="18.33203125" style="125" customWidth="1"/>
    <col min="6" max="6" width="12.88671875" style="125" customWidth="1"/>
    <col min="7" max="7" width="17.44140625" style="125" customWidth="1"/>
    <col min="8" max="8" width="14.5546875" style="125" customWidth="1"/>
    <col min="9" max="9" width="13.33203125" style="125" customWidth="1"/>
    <col min="10" max="16384" width="8.88671875" style="125"/>
  </cols>
  <sheetData>
    <row r="1" spans="1:9" x14ac:dyDescent="0.25">
      <c r="A1" s="480" t="s">
        <v>311</v>
      </c>
      <c r="B1" s="480" t="s">
        <v>312</v>
      </c>
      <c r="C1" s="479" t="s">
        <v>3</v>
      </c>
      <c r="D1" s="479"/>
      <c r="E1" s="479" t="s">
        <v>30</v>
      </c>
      <c r="F1" s="479" t="s">
        <v>4</v>
      </c>
      <c r="G1" s="479"/>
      <c r="H1" s="479" t="s">
        <v>31</v>
      </c>
      <c r="I1" s="479" t="s">
        <v>0</v>
      </c>
    </row>
    <row r="2" spans="1:9" ht="60" x14ac:dyDescent="0.25">
      <c r="A2" s="481"/>
      <c r="B2" s="481"/>
      <c r="C2" s="124" t="s">
        <v>39</v>
      </c>
      <c r="D2" s="124" t="s">
        <v>149</v>
      </c>
      <c r="E2" s="479"/>
      <c r="F2" s="124" t="s">
        <v>40</v>
      </c>
      <c r="G2" s="124" t="s">
        <v>41</v>
      </c>
      <c r="H2" s="479"/>
      <c r="I2" s="479"/>
    </row>
    <row r="3" spans="1:9" ht="26.4" customHeight="1" x14ac:dyDescent="0.25">
      <c r="A3" s="482" t="s">
        <v>240</v>
      </c>
      <c r="B3" s="130" t="s">
        <v>305</v>
      </c>
      <c r="C3" s="126">
        <f>Buget_cerere!C6</f>
        <v>0</v>
      </c>
      <c r="D3" s="126">
        <f>Buget_cerere!D6</f>
        <v>0</v>
      </c>
      <c r="E3" s="126">
        <f>Buget_cerere!E6</f>
        <v>0</v>
      </c>
      <c r="F3" s="126">
        <f>Buget_cerere!F6</f>
        <v>0</v>
      </c>
      <c r="G3" s="126">
        <f>Buget_cerere!G6</f>
        <v>0</v>
      </c>
      <c r="H3" s="126">
        <f>Buget_cerere!H6</f>
        <v>0</v>
      </c>
      <c r="I3" s="126">
        <f>Buget_cerere!I6</f>
        <v>0</v>
      </c>
    </row>
    <row r="4" spans="1:9" ht="48" x14ac:dyDescent="0.25">
      <c r="A4" s="483"/>
      <c r="B4" s="130" t="s">
        <v>263</v>
      </c>
      <c r="C4" s="126">
        <f>Buget_cerere!C49</f>
        <v>0</v>
      </c>
      <c r="D4" s="126">
        <f>Buget_cerere!D49</f>
        <v>0</v>
      </c>
      <c r="E4" s="126">
        <f>Buget_cerere!E49</f>
        <v>0</v>
      </c>
      <c r="F4" s="126">
        <f>Buget_cerere!F49</f>
        <v>0</v>
      </c>
      <c r="G4" s="126">
        <f>Buget_cerere!G49</f>
        <v>0</v>
      </c>
      <c r="H4" s="126">
        <f>Buget_cerere!H49</f>
        <v>0</v>
      </c>
      <c r="I4" s="126">
        <f>Buget_cerere!I49</f>
        <v>0</v>
      </c>
    </row>
    <row r="5" spans="1:9" ht="15" customHeight="1" x14ac:dyDescent="0.25">
      <c r="A5" s="483"/>
      <c r="B5" s="130" t="s">
        <v>273</v>
      </c>
      <c r="C5" s="126">
        <f>Buget_cerere!C52</f>
        <v>0</v>
      </c>
      <c r="D5" s="126">
        <f>Buget_cerere!D52</f>
        <v>0</v>
      </c>
      <c r="E5" s="126">
        <f>Buget_cerere!E52</f>
        <v>0</v>
      </c>
      <c r="F5" s="126">
        <f>Buget_cerere!F52</f>
        <v>0</v>
      </c>
      <c r="G5" s="126">
        <f>Buget_cerere!G52</f>
        <v>0</v>
      </c>
      <c r="H5" s="126">
        <f>Buget_cerere!H52</f>
        <v>0</v>
      </c>
      <c r="I5" s="126">
        <f>Buget_cerere!I52</f>
        <v>0</v>
      </c>
    </row>
    <row r="6" spans="1:9" ht="14.4" customHeight="1" x14ac:dyDescent="0.25">
      <c r="A6" s="484"/>
      <c r="B6" s="130" t="s">
        <v>275</v>
      </c>
      <c r="C6" s="126">
        <f>Buget_cerere!C54</f>
        <v>0</v>
      </c>
      <c r="D6" s="126">
        <f>Buget_cerere!D54</f>
        <v>0</v>
      </c>
      <c r="E6" s="126">
        <f>Buget_cerere!E54</f>
        <v>0</v>
      </c>
      <c r="F6" s="126">
        <f>Buget_cerere!F54</f>
        <v>0</v>
      </c>
      <c r="G6" s="126">
        <f>Buget_cerere!G54</f>
        <v>0</v>
      </c>
      <c r="H6" s="126">
        <f>Buget_cerere!H54</f>
        <v>0</v>
      </c>
      <c r="I6" s="126">
        <f>Buget_cerere!I54</f>
        <v>0</v>
      </c>
    </row>
    <row r="7" spans="1:9" x14ac:dyDescent="0.25">
      <c r="A7" s="487" t="s">
        <v>242</v>
      </c>
      <c r="B7" s="133" t="s">
        <v>243</v>
      </c>
      <c r="C7" s="134">
        <f>Buget_cerere!C7</f>
        <v>0</v>
      </c>
      <c r="D7" s="134">
        <f>Buget_cerere!D7</f>
        <v>0</v>
      </c>
      <c r="E7" s="134">
        <f>Buget_cerere!E7</f>
        <v>0</v>
      </c>
      <c r="F7" s="134">
        <f>Buget_cerere!F7</f>
        <v>0</v>
      </c>
      <c r="G7" s="134">
        <f>Buget_cerere!G7</f>
        <v>0</v>
      </c>
      <c r="H7" s="134">
        <f>Buget_cerere!H7</f>
        <v>0</v>
      </c>
      <c r="I7" s="134">
        <f>Buget_cerere!I7</f>
        <v>0</v>
      </c>
    </row>
    <row r="8" spans="1:9" ht="36" x14ac:dyDescent="0.25">
      <c r="A8" s="488"/>
      <c r="B8" s="133" t="s">
        <v>244</v>
      </c>
      <c r="C8" s="134">
        <f>Buget_cerere!C8</f>
        <v>0</v>
      </c>
      <c r="D8" s="134">
        <f>Buget_cerere!D8</f>
        <v>0</v>
      </c>
      <c r="E8" s="134">
        <f>Buget_cerere!E8</f>
        <v>0</v>
      </c>
      <c r="F8" s="134">
        <f>Buget_cerere!F8</f>
        <v>0</v>
      </c>
      <c r="G8" s="134">
        <f>Buget_cerere!G8</f>
        <v>0</v>
      </c>
      <c r="H8" s="134">
        <f>Buget_cerere!H8</f>
        <v>0</v>
      </c>
      <c r="I8" s="134">
        <f>Buget_cerere!I8</f>
        <v>0</v>
      </c>
    </row>
    <row r="9" spans="1:9" ht="24" x14ac:dyDescent="0.25">
      <c r="A9" s="488"/>
      <c r="B9" s="133" t="s">
        <v>245</v>
      </c>
      <c r="C9" s="134">
        <f>Buget_cerere!C9</f>
        <v>0</v>
      </c>
      <c r="D9" s="134">
        <f>Buget_cerere!D9</f>
        <v>0</v>
      </c>
      <c r="E9" s="134">
        <f>Buget_cerere!E9</f>
        <v>0</v>
      </c>
      <c r="F9" s="134">
        <f>Buget_cerere!F9</f>
        <v>0</v>
      </c>
      <c r="G9" s="134">
        <f>Buget_cerere!G9</f>
        <v>0</v>
      </c>
      <c r="H9" s="134">
        <f>Buget_cerere!H9</f>
        <v>0</v>
      </c>
      <c r="I9" s="134">
        <f>Buget_cerere!I9</f>
        <v>0</v>
      </c>
    </row>
    <row r="10" spans="1:9" ht="36" x14ac:dyDescent="0.25">
      <c r="A10" s="488"/>
      <c r="B10" s="133" t="s">
        <v>246</v>
      </c>
      <c r="C10" s="134">
        <f>Buget_cerere!C12</f>
        <v>0</v>
      </c>
      <c r="D10" s="134">
        <f>Buget_cerere!D12</f>
        <v>0</v>
      </c>
      <c r="E10" s="134">
        <f>Buget_cerere!E12</f>
        <v>0</v>
      </c>
      <c r="F10" s="134">
        <f>Buget_cerere!F12</f>
        <v>0</v>
      </c>
      <c r="G10" s="134">
        <f>Buget_cerere!G12</f>
        <v>0</v>
      </c>
      <c r="H10" s="134">
        <f>Buget_cerere!H12</f>
        <v>0</v>
      </c>
      <c r="I10" s="134">
        <f>Buget_cerere!I12</f>
        <v>0</v>
      </c>
    </row>
    <row r="11" spans="1:9" x14ac:dyDescent="0.25">
      <c r="A11" s="488"/>
      <c r="B11" s="133" t="s">
        <v>260</v>
      </c>
      <c r="C11" s="134">
        <f>Buget_cerere!C43</f>
        <v>0</v>
      </c>
      <c r="D11" s="134">
        <f>Buget_cerere!D43</f>
        <v>0</v>
      </c>
      <c r="E11" s="134">
        <f>Buget_cerere!E43</f>
        <v>0</v>
      </c>
      <c r="F11" s="134">
        <f>Buget_cerere!F43</f>
        <v>0</v>
      </c>
      <c r="G11" s="134">
        <f>Buget_cerere!G43</f>
        <v>0</v>
      </c>
      <c r="H11" s="134">
        <f>Buget_cerere!H43</f>
        <v>0</v>
      </c>
      <c r="I11" s="134">
        <f>Buget_cerere!I43</f>
        <v>0</v>
      </c>
    </row>
    <row r="12" spans="1:9" ht="24" x14ac:dyDescent="0.25">
      <c r="A12" s="488"/>
      <c r="B12" s="133" t="s">
        <v>261</v>
      </c>
      <c r="C12" s="134">
        <f>Buget_cerere!C45</f>
        <v>0</v>
      </c>
      <c r="D12" s="134">
        <f>Buget_cerere!D45</f>
        <v>0</v>
      </c>
      <c r="E12" s="134">
        <f>Buget_cerere!E45</f>
        <v>0</v>
      </c>
      <c r="F12" s="134">
        <f>Buget_cerere!F45</f>
        <v>0</v>
      </c>
      <c r="G12" s="134">
        <f>Buget_cerere!G45</f>
        <v>0</v>
      </c>
      <c r="H12" s="134">
        <f>Buget_cerere!H45</f>
        <v>0</v>
      </c>
      <c r="I12" s="134">
        <f>Buget_cerere!I45</f>
        <v>0</v>
      </c>
    </row>
    <row r="13" spans="1:9" ht="46.2" customHeight="1" x14ac:dyDescent="0.25">
      <c r="A13" s="488"/>
      <c r="B13" s="133" t="s">
        <v>262</v>
      </c>
      <c r="C13" s="134">
        <f>Buget_cerere!C47</f>
        <v>0</v>
      </c>
      <c r="D13" s="134">
        <f>Buget_cerere!D47</f>
        <v>0</v>
      </c>
      <c r="E13" s="134">
        <f>Buget_cerere!E47</f>
        <v>0</v>
      </c>
      <c r="F13" s="134">
        <f>Buget_cerere!F47</f>
        <v>0</v>
      </c>
      <c r="G13" s="134">
        <f>Buget_cerere!G47</f>
        <v>0</v>
      </c>
      <c r="H13" s="134">
        <f>Buget_cerere!H47</f>
        <v>0</v>
      </c>
      <c r="I13" s="134">
        <f>Buget_cerere!I47</f>
        <v>0</v>
      </c>
    </row>
    <row r="14" spans="1:9" ht="36" x14ac:dyDescent="0.25">
      <c r="A14" s="488"/>
      <c r="B14" s="133" t="s">
        <v>271</v>
      </c>
      <c r="C14" s="134">
        <f>Buget_cerere!C59</f>
        <v>0</v>
      </c>
      <c r="D14" s="134">
        <f>Buget_cerere!D59</f>
        <v>0</v>
      </c>
      <c r="E14" s="134">
        <f>Buget_cerere!E59</f>
        <v>0</v>
      </c>
      <c r="F14" s="134">
        <f>Buget_cerere!F59</f>
        <v>0</v>
      </c>
      <c r="G14" s="134">
        <f>Buget_cerere!G59</f>
        <v>0</v>
      </c>
      <c r="H14" s="134">
        <f>Buget_cerere!H59</f>
        <v>0</v>
      </c>
      <c r="I14" s="134">
        <f>Buget_cerere!I59</f>
        <v>0</v>
      </c>
    </row>
    <row r="15" spans="1:9" ht="24" x14ac:dyDescent="0.25">
      <c r="A15" s="488"/>
      <c r="B15" s="133" t="s">
        <v>272</v>
      </c>
      <c r="C15" s="134">
        <f>Buget_cerere!C60</f>
        <v>0</v>
      </c>
      <c r="D15" s="134">
        <f>Buget_cerere!D60</f>
        <v>0</v>
      </c>
      <c r="E15" s="134">
        <f>Buget_cerere!E60</f>
        <v>0</v>
      </c>
      <c r="F15" s="134">
        <f>Buget_cerere!F60</f>
        <v>0</v>
      </c>
      <c r="G15" s="134">
        <f>Buget_cerere!G60</f>
        <v>0</v>
      </c>
      <c r="H15" s="134">
        <f>Buget_cerere!H60</f>
        <v>0</v>
      </c>
      <c r="I15" s="134">
        <f>Buget_cerere!I60</f>
        <v>0</v>
      </c>
    </row>
    <row r="16" spans="1:9" ht="24" x14ac:dyDescent="0.25">
      <c r="A16" s="488"/>
      <c r="B16" s="133" t="s">
        <v>266</v>
      </c>
      <c r="C16" s="134">
        <f>Buget_cerere!C67</f>
        <v>0</v>
      </c>
      <c r="D16" s="134">
        <f>Buget_cerere!D67</f>
        <v>0</v>
      </c>
      <c r="E16" s="134">
        <f>Buget_cerere!E67</f>
        <v>0</v>
      </c>
      <c r="F16" s="134">
        <f>Buget_cerere!F67</f>
        <v>0</v>
      </c>
      <c r="G16" s="134">
        <f>Buget_cerere!G67</f>
        <v>0</v>
      </c>
      <c r="H16" s="134">
        <f>Buget_cerere!H67</f>
        <v>0</v>
      </c>
      <c r="I16" s="134">
        <f>Buget_cerere!I67</f>
        <v>0</v>
      </c>
    </row>
    <row r="17" spans="1:9" ht="24" x14ac:dyDescent="0.25">
      <c r="A17" s="488"/>
      <c r="B17" s="133" t="s">
        <v>264</v>
      </c>
      <c r="C17" s="134">
        <f>Buget_cerere!C71</f>
        <v>0</v>
      </c>
      <c r="D17" s="134">
        <f>Buget_cerere!D71</f>
        <v>0</v>
      </c>
      <c r="E17" s="134">
        <f>Buget_cerere!E71</f>
        <v>0</v>
      </c>
      <c r="F17" s="134">
        <f>Buget_cerere!F71</f>
        <v>0</v>
      </c>
      <c r="G17" s="134">
        <f>Buget_cerere!G71</f>
        <v>0</v>
      </c>
      <c r="H17" s="134">
        <f>Buget_cerere!H71</f>
        <v>0</v>
      </c>
      <c r="I17" s="134">
        <f>Buget_cerere!I71</f>
        <v>0</v>
      </c>
    </row>
    <row r="18" spans="1:9" x14ac:dyDescent="0.25">
      <c r="A18" s="488"/>
      <c r="B18" s="414" t="s">
        <v>265</v>
      </c>
      <c r="C18" s="415">
        <f>Buget_cerere!C72</f>
        <v>0</v>
      </c>
      <c r="D18" s="415">
        <f>Buget_cerere!D72</f>
        <v>0</v>
      </c>
      <c r="E18" s="415">
        <f>Buget_cerere!E72</f>
        <v>0</v>
      </c>
      <c r="F18" s="415">
        <f>Buget_cerere!F72</f>
        <v>0</v>
      </c>
      <c r="G18" s="415">
        <f>Buget_cerere!G72</f>
        <v>0</v>
      </c>
      <c r="H18" s="415">
        <f>Buget_cerere!H72</f>
        <v>0</v>
      </c>
      <c r="I18" s="415">
        <f>Buget_cerere!I72</f>
        <v>0</v>
      </c>
    </row>
    <row r="19" spans="1:9" ht="27" customHeight="1" x14ac:dyDescent="0.25">
      <c r="A19" s="416" t="str">
        <f>Buget_cerere!J75</f>
        <v>MARJĂ BUGET</v>
      </c>
      <c r="B19" s="416" t="str">
        <f>Buget_cerere!K75</f>
        <v xml:space="preserve">7.1 Cheltuieli aferente marjei de buget </v>
      </c>
      <c r="C19" s="417">
        <f>Buget_cerere!C75</f>
        <v>0</v>
      </c>
      <c r="D19" s="417">
        <f>Buget_cerere!D75</f>
        <v>0</v>
      </c>
      <c r="E19" s="417">
        <f>Buget_cerere!E75</f>
        <v>0</v>
      </c>
      <c r="F19" s="417">
        <f>Buget_cerere!F75</f>
        <v>0</v>
      </c>
      <c r="G19" s="417">
        <f>Buget_cerere!G75</f>
        <v>0</v>
      </c>
      <c r="H19" s="417">
        <f>Buget_cerere!H75</f>
        <v>0</v>
      </c>
      <c r="I19" s="417">
        <f>Buget_cerere!I75</f>
        <v>0</v>
      </c>
    </row>
    <row r="20" spans="1:9" ht="41.4" customHeight="1" x14ac:dyDescent="0.25">
      <c r="A20" s="416" t="str">
        <f>Buget_cerere!J76</f>
        <v>REZERVĂ IMPLEMENTARE</v>
      </c>
      <c r="B20" s="416" t="str">
        <f>Buget_cerere!K76</f>
        <v>7.2 Cheltuieli pentru constituirea rezervei de implementare pentru ajustarea de preţ</v>
      </c>
      <c r="C20" s="417">
        <f>Buget_cerere!C76</f>
        <v>0</v>
      </c>
      <c r="D20" s="417">
        <f>Buget_cerere!D76</f>
        <v>0</v>
      </c>
      <c r="E20" s="417">
        <f>Buget_cerere!E76</f>
        <v>0</v>
      </c>
      <c r="F20" s="417">
        <f>Buget_cerere!F76</f>
        <v>0</v>
      </c>
      <c r="G20" s="417">
        <f>Buget_cerere!G76</f>
        <v>0</v>
      </c>
      <c r="H20" s="417">
        <f>Buget_cerere!H76</f>
        <v>0</v>
      </c>
      <c r="I20" s="417">
        <f>Buget_cerere!I76</f>
        <v>0</v>
      </c>
    </row>
    <row r="21" spans="1:9" x14ac:dyDescent="0.25">
      <c r="A21" s="485" t="s">
        <v>247</v>
      </c>
      <c r="B21" s="135" t="s">
        <v>248</v>
      </c>
      <c r="C21" s="136">
        <f>Buget_cerere!C16</f>
        <v>0</v>
      </c>
      <c r="D21" s="136">
        <f>Buget_cerere!D16</f>
        <v>0</v>
      </c>
      <c r="E21" s="136">
        <f>Buget_cerere!E16</f>
        <v>0</v>
      </c>
      <c r="F21" s="136">
        <f>Buget_cerere!F16</f>
        <v>0</v>
      </c>
      <c r="G21" s="136">
        <f>Buget_cerere!G16</f>
        <v>0</v>
      </c>
      <c r="H21" s="136">
        <f>Buget_cerere!H16</f>
        <v>0</v>
      </c>
      <c r="I21" s="136">
        <f>Buget_cerere!I16</f>
        <v>0</v>
      </c>
    </row>
    <row r="22" spans="1:9" ht="24" x14ac:dyDescent="0.25">
      <c r="A22" s="485"/>
      <c r="B22" s="135" t="s">
        <v>249</v>
      </c>
      <c r="C22" s="136">
        <f>Buget_cerere!C17</f>
        <v>0</v>
      </c>
      <c r="D22" s="136">
        <f>Buget_cerere!D17</f>
        <v>0</v>
      </c>
      <c r="E22" s="136">
        <f>Buget_cerere!E17</f>
        <v>0</v>
      </c>
      <c r="F22" s="136">
        <f>Buget_cerere!F17</f>
        <v>0</v>
      </c>
      <c r="G22" s="136">
        <f>Buget_cerere!G17</f>
        <v>0</v>
      </c>
      <c r="H22" s="136">
        <f>Buget_cerere!H17</f>
        <v>0</v>
      </c>
      <c r="I22" s="136">
        <f>Buget_cerere!I17</f>
        <v>0</v>
      </c>
    </row>
    <row r="23" spans="1:9" x14ac:dyDescent="0.25">
      <c r="A23" s="485"/>
      <c r="B23" s="135" t="s">
        <v>250</v>
      </c>
      <c r="C23" s="136">
        <f>Buget_cerere!C18</f>
        <v>0</v>
      </c>
      <c r="D23" s="136">
        <f>Buget_cerere!D18</f>
        <v>0</v>
      </c>
      <c r="E23" s="136">
        <f>Buget_cerere!E18</f>
        <v>0</v>
      </c>
      <c r="F23" s="136">
        <f>Buget_cerere!F18</f>
        <v>0</v>
      </c>
      <c r="G23" s="136">
        <f>Buget_cerere!G18</f>
        <v>0</v>
      </c>
      <c r="H23" s="136">
        <f>Buget_cerere!H18</f>
        <v>0</v>
      </c>
      <c r="I23" s="136">
        <f>Buget_cerere!I18</f>
        <v>0</v>
      </c>
    </row>
    <row r="24" spans="1:9" ht="36" x14ac:dyDescent="0.25">
      <c r="A24" s="485"/>
      <c r="B24" s="135" t="s">
        <v>251</v>
      </c>
      <c r="C24" s="136">
        <f>Buget_cerere!C19</f>
        <v>0</v>
      </c>
      <c r="D24" s="136">
        <f>Buget_cerere!D19</f>
        <v>0</v>
      </c>
      <c r="E24" s="136">
        <f>Buget_cerere!E19</f>
        <v>0</v>
      </c>
      <c r="F24" s="136">
        <f>Buget_cerere!F19</f>
        <v>0</v>
      </c>
      <c r="G24" s="136">
        <f>Buget_cerere!G19</f>
        <v>0</v>
      </c>
      <c r="H24" s="136">
        <f>Buget_cerere!H19</f>
        <v>0</v>
      </c>
      <c r="I24" s="136">
        <f>Buget_cerere!I19</f>
        <v>0</v>
      </c>
    </row>
    <row r="25" spans="1:9" x14ac:dyDescent="0.25">
      <c r="A25" s="485"/>
      <c r="B25" s="135" t="s">
        <v>252</v>
      </c>
      <c r="C25" s="136">
        <f>Buget_cerere!C20</f>
        <v>0</v>
      </c>
      <c r="D25" s="136">
        <f>Buget_cerere!D20</f>
        <v>0</v>
      </c>
      <c r="E25" s="136">
        <f>Buget_cerere!E20</f>
        <v>0</v>
      </c>
      <c r="F25" s="136">
        <f>Buget_cerere!F20</f>
        <v>0</v>
      </c>
      <c r="G25" s="136">
        <f>Buget_cerere!G20</f>
        <v>0</v>
      </c>
      <c r="H25" s="136">
        <f>Buget_cerere!H20</f>
        <v>0</v>
      </c>
      <c r="I25" s="136">
        <f>Buget_cerere!I20</f>
        <v>0</v>
      </c>
    </row>
    <row r="26" spans="1:9" ht="36" x14ac:dyDescent="0.25">
      <c r="A26" s="485"/>
      <c r="B26" s="135" t="s">
        <v>253</v>
      </c>
      <c r="C26" s="136">
        <f>Buget_cerere!C21</f>
        <v>0</v>
      </c>
      <c r="D26" s="136">
        <f>Buget_cerere!D21</f>
        <v>0</v>
      </c>
      <c r="E26" s="136">
        <f>Buget_cerere!E21</f>
        <v>0</v>
      </c>
      <c r="F26" s="136">
        <f>Buget_cerere!F21</f>
        <v>0</v>
      </c>
      <c r="G26" s="136">
        <f>Buget_cerere!G21</f>
        <v>0</v>
      </c>
      <c r="H26" s="136">
        <f>Buget_cerere!H21</f>
        <v>0</v>
      </c>
      <c r="I26" s="136">
        <f>Buget_cerere!I21</f>
        <v>0</v>
      </c>
    </row>
    <row r="27" spans="1:9" x14ac:dyDescent="0.25">
      <c r="A27" s="485"/>
      <c r="B27" s="135" t="s">
        <v>254</v>
      </c>
      <c r="C27" s="136">
        <f>Buget_cerere!C23</f>
        <v>0</v>
      </c>
      <c r="D27" s="136">
        <f>Buget_cerere!D23</f>
        <v>0</v>
      </c>
      <c r="E27" s="136">
        <f>Buget_cerere!E23</f>
        <v>0</v>
      </c>
      <c r="F27" s="136">
        <f>Buget_cerere!F23</f>
        <v>0</v>
      </c>
      <c r="G27" s="136">
        <f>Buget_cerere!G23</f>
        <v>0</v>
      </c>
      <c r="H27" s="136">
        <f>Buget_cerere!H23</f>
        <v>0</v>
      </c>
      <c r="I27" s="136">
        <f>Buget_cerere!I23</f>
        <v>0</v>
      </c>
    </row>
    <row r="28" spans="1:9" x14ac:dyDescent="0.25">
      <c r="A28" s="485"/>
      <c r="B28" s="135" t="s">
        <v>255</v>
      </c>
      <c r="C28" s="136">
        <f>Buget_cerere!C24</f>
        <v>0</v>
      </c>
      <c r="D28" s="136">
        <f>Buget_cerere!D24</f>
        <v>0</v>
      </c>
      <c r="E28" s="136">
        <f>Buget_cerere!E24</f>
        <v>0</v>
      </c>
      <c r="F28" s="136">
        <f>Buget_cerere!F24</f>
        <v>0</v>
      </c>
      <c r="G28" s="136">
        <f>Buget_cerere!G24</f>
        <v>0</v>
      </c>
      <c r="H28" s="136">
        <f>Buget_cerere!H24</f>
        <v>0</v>
      </c>
      <c r="I28" s="136">
        <f>Buget_cerere!I24</f>
        <v>0</v>
      </c>
    </row>
    <row r="29" spans="1:9" ht="48" x14ac:dyDescent="0.25">
      <c r="A29" s="485"/>
      <c r="B29" s="135" t="s">
        <v>256</v>
      </c>
      <c r="C29" s="136">
        <f>Buget_cerere!C25</f>
        <v>0</v>
      </c>
      <c r="D29" s="136">
        <f>Buget_cerere!D25</f>
        <v>0</v>
      </c>
      <c r="E29" s="136">
        <f>Buget_cerere!E25</f>
        <v>0</v>
      </c>
      <c r="F29" s="136">
        <f>Buget_cerere!F25</f>
        <v>0</v>
      </c>
      <c r="G29" s="136">
        <f>Buget_cerere!G25</f>
        <v>0</v>
      </c>
      <c r="H29" s="136">
        <f>Buget_cerere!H25</f>
        <v>0</v>
      </c>
      <c r="I29" s="136">
        <f>Buget_cerere!I25</f>
        <v>0</v>
      </c>
    </row>
    <row r="30" spans="1:9" ht="36" x14ac:dyDescent="0.25">
      <c r="A30" s="485"/>
      <c r="B30" s="135" t="s">
        <v>257</v>
      </c>
      <c r="C30" s="136">
        <f>Buget_cerere!C26</f>
        <v>0</v>
      </c>
      <c r="D30" s="136">
        <f>Buget_cerere!D26</f>
        <v>0</v>
      </c>
      <c r="E30" s="136">
        <f>Buget_cerere!E26</f>
        <v>0</v>
      </c>
      <c r="F30" s="136">
        <f>Buget_cerere!F26</f>
        <v>0</v>
      </c>
      <c r="G30" s="136">
        <f>Buget_cerere!G26</f>
        <v>0</v>
      </c>
      <c r="H30" s="136">
        <f>Buget_cerere!H26</f>
        <v>0</v>
      </c>
      <c r="I30" s="136">
        <f>Buget_cerere!I26</f>
        <v>0</v>
      </c>
    </row>
    <row r="31" spans="1:9" ht="36" x14ac:dyDescent="0.25">
      <c r="A31" s="485"/>
      <c r="B31" s="135" t="s">
        <v>258</v>
      </c>
      <c r="C31" s="136">
        <f>Buget_cerere!C27</f>
        <v>0</v>
      </c>
      <c r="D31" s="136">
        <f>Buget_cerere!D27</f>
        <v>0</v>
      </c>
      <c r="E31" s="136">
        <f>Buget_cerere!E27</f>
        <v>0</v>
      </c>
      <c r="F31" s="136">
        <f>Buget_cerere!F27</f>
        <v>0</v>
      </c>
      <c r="G31" s="136">
        <f>Buget_cerere!G27</f>
        <v>0</v>
      </c>
      <c r="H31" s="136">
        <f>Buget_cerere!H27</f>
        <v>0</v>
      </c>
      <c r="I31" s="136">
        <f>Buget_cerere!I27</f>
        <v>0</v>
      </c>
    </row>
    <row r="32" spans="1:9" ht="24" x14ac:dyDescent="0.25">
      <c r="A32" s="485"/>
      <c r="B32" s="135" t="s">
        <v>259</v>
      </c>
      <c r="C32" s="136">
        <f>Buget_cerere!C28</f>
        <v>0</v>
      </c>
      <c r="D32" s="136">
        <f>Buget_cerere!D28</f>
        <v>0</v>
      </c>
      <c r="E32" s="136">
        <f>Buget_cerere!E28</f>
        <v>0</v>
      </c>
      <c r="F32" s="136">
        <f>Buget_cerere!F28</f>
        <v>0</v>
      </c>
      <c r="G32" s="136">
        <f>Buget_cerere!G28</f>
        <v>0</v>
      </c>
      <c r="H32" s="136">
        <f>Buget_cerere!H28</f>
        <v>0</v>
      </c>
      <c r="I32" s="136">
        <f>Buget_cerere!I28</f>
        <v>0</v>
      </c>
    </row>
    <row r="33" spans="1:9" ht="24" x14ac:dyDescent="0.25">
      <c r="A33" s="485"/>
      <c r="B33" s="135" t="s">
        <v>276</v>
      </c>
      <c r="C33" s="136">
        <f>Buget_cerere!C36</f>
        <v>0</v>
      </c>
      <c r="D33" s="136">
        <f>Buget_cerere!D36</f>
        <v>0</v>
      </c>
      <c r="E33" s="136">
        <f>Buget_cerere!E36</f>
        <v>0</v>
      </c>
      <c r="F33" s="136">
        <f>Buget_cerere!F36</f>
        <v>0</v>
      </c>
      <c r="G33" s="136">
        <f>Buget_cerere!G36</f>
        <v>0</v>
      </c>
      <c r="H33" s="136">
        <f>Buget_cerere!H36</f>
        <v>0</v>
      </c>
      <c r="I33" s="136">
        <f>Buget_cerere!I36</f>
        <v>0</v>
      </c>
    </row>
    <row r="34" spans="1:9" ht="24" x14ac:dyDescent="0.25">
      <c r="A34" s="485"/>
      <c r="B34" s="135" t="s">
        <v>598</v>
      </c>
      <c r="C34" s="136">
        <f>Buget_cerere!C40</f>
        <v>0</v>
      </c>
      <c r="D34" s="136">
        <f>Buget_cerere!D40</f>
        <v>0</v>
      </c>
      <c r="E34" s="136">
        <f>Buget_cerere!E40</f>
        <v>0</v>
      </c>
      <c r="F34" s="136">
        <f>Buget_cerere!F40</f>
        <v>0</v>
      </c>
      <c r="G34" s="136">
        <f>Buget_cerere!G40</f>
        <v>0</v>
      </c>
      <c r="H34" s="136">
        <f>Buget_cerere!H40</f>
        <v>0</v>
      </c>
      <c r="I34" s="136">
        <f>Buget_cerere!I40</f>
        <v>0</v>
      </c>
    </row>
    <row r="35" spans="1:9" ht="24" x14ac:dyDescent="0.25">
      <c r="A35" s="485"/>
      <c r="B35" s="135" t="s">
        <v>277</v>
      </c>
      <c r="C35" s="136">
        <f>Buget_cerere!C39</f>
        <v>0</v>
      </c>
      <c r="D35" s="136">
        <f>Buget_cerere!D39</f>
        <v>0</v>
      </c>
      <c r="E35" s="136">
        <f>Buget_cerere!E39</f>
        <v>0</v>
      </c>
      <c r="F35" s="136">
        <f>Buget_cerere!F39</f>
        <v>0</v>
      </c>
      <c r="G35" s="136">
        <f>Buget_cerere!G39</f>
        <v>0</v>
      </c>
      <c r="H35" s="136">
        <f>Buget_cerere!H39</f>
        <v>0</v>
      </c>
      <c r="I35" s="136">
        <f>Buget_cerere!I39</f>
        <v>0</v>
      </c>
    </row>
    <row r="36" spans="1:9" x14ac:dyDescent="0.25">
      <c r="A36" s="485"/>
      <c r="B36" s="135" t="str">
        <f>Foaie2!B87</f>
        <v>Măsuri de tip FSE+</v>
      </c>
      <c r="C36" s="136">
        <f>Buget_cerere!C82</f>
        <v>0</v>
      </c>
      <c r="D36" s="136">
        <f>Buget_cerere!D82</f>
        <v>0</v>
      </c>
      <c r="E36" s="136">
        <f>Buget_cerere!E82</f>
        <v>0</v>
      </c>
      <c r="F36" s="136">
        <f>Buget_cerere!F82</f>
        <v>0</v>
      </c>
      <c r="G36" s="136">
        <f>Buget_cerere!G82</f>
        <v>0</v>
      </c>
      <c r="H36" s="136">
        <f>Buget_cerere!H82</f>
        <v>0</v>
      </c>
      <c r="I36" s="136">
        <f>Buget_cerere!I82</f>
        <v>0</v>
      </c>
    </row>
    <row r="37" spans="1:9" ht="36" x14ac:dyDescent="0.25">
      <c r="A37" s="486" t="s">
        <v>267</v>
      </c>
      <c r="B37" s="137" t="s">
        <v>191</v>
      </c>
      <c r="C37" s="138">
        <f>Buget_cerere!C62</f>
        <v>0</v>
      </c>
      <c r="D37" s="138">
        <f>Buget_cerere!D62</f>
        <v>0</v>
      </c>
      <c r="E37" s="138">
        <f>Buget_cerere!E62</f>
        <v>0</v>
      </c>
      <c r="F37" s="138">
        <f>Buget_cerere!F62</f>
        <v>0</v>
      </c>
      <c r="G37" s="138">
        <f>Buget_cerere!G62</f>
        <v>0</v>
      </c>
      <c r="H37" s="138">
        <f>Buget_cerere!H62</f>
        <v>0</v>
      </c>
      <c r="I37" s="138">
        <f>Buget_cerere!I62</f>
        <v>0</v>
      </c>
    </row>
    <row r="38" spans="1:9" ht="36" x14ac:dyDescent="0.25">
      <c r="A38" s="486"/>
      <c r="B38" s="137" t="s">
        <v>268</v>
      </c>
      <c r="C38" s="138">
        <f>Buget_cerere!C63</f>
        <v>0</v>
      </c>
      <c r="D38" s="138">
        <f>Buget_cerere!D63</f>
        <v>0</v>
      </c>
      <c r="E38" s="138">
        <f>Buget_cerere!E63</f>
        <v>0</v>
      </c>
      <c r="F38" s="138">
        <f>Buget_cerere!F63</f>
        <v>0</v>
      </c>
      <c r="G38" s="138">
        <f>Buget_cerere!G63</f>
        <v>0</v>
      </c>
      <c r="H38" s="138">
        <f>Buget_cerere!H63</f>
        <v>0</v>
      </c>
      <c r="I38" s="138">
        <f>Buget_cerere!I63</f>
        <v>0</v>
      </c>
    </row>
    <row r="39" spans="1:9" ht="48" x14ac:dyDescent="0.25">
      <c r="A39" s="486"/>
      <c r="B39" s="137" t="s">
        <v>193</v>
      </c>
      <c r="C39" s="138">
        <f>Buget_cerere!C64</f>
        <v>0</v>
      </c>
      <c r="D39" s="138">
        <f>Buget_cerere!D64</f>
        <v>0</v>
      </c>
      <c r="E39" s="138">
        <f>Buget_cerere!E64</f>
        <v>0</v>
      </c>
      <c r="F39" s="138">
        <f>Buget_cerere!F64</f>
        <v>0</v>
      </c>
      <c r="G39" s="138">
        <f>Buget_cerere!G64</f>
        <v>0</v>
      </c>
      <c r="H39" s="138">
        <f>Buget_cerere!H64</f>
        <v>0</v>
      </c>
      <c r="I39" s="138">
        <f>Buget_cerere!I64</f>
        <v>0</v>
      </c>
    </row>
    <row r="40" spans="1:9" ht="24" x14ac:dyDescent="0.25">
      <c r="A40" s="486"/>
      <c r="B40" s="137" t="s">
        <v>269</v>
      </c>
      <c r="C40" s="138">
        <f>Buget_cerere!C65</f>
        <v>0</v>
      </c>
      <c r="D40" s="138">
        <f>Buget_cerere!D65</f>
        <v>0</v>
      </c>
      <c r="E40" s="138">
        <f>Buget_cerere!E65</f>
        <v>0</v>
      </c>
      <c r="F40" s="138">
        <f>Buget_cerere!F65</f>
        <v>0</v>
      </c>
      <c r="G40" s="138">
        <f>Buget_cerere!G65</f>
        <v>0</v>
      </c>
      <c r="H40" s="138">
        <f>Buget_cerere!H65</f>
        <v>0</v>
      </c>
      <c r="I40" s="138">
        <f>Buget_cerere!I65</f>
        <v>0</v>
      </c>
    </row>
    <row r="41" spans="1:9" ht="36" x14ac:dyDescent="0.25">
      <c r="A41" s="486"/>
      <c r="B41" s="137" t="s">
        <v>270</v>
      </c>
      <c r="C41" s="138">
        <f>Buget_cerere!C66</f>
        <v>0</v>
      </c>
      <c r="D41" s="138">
        <f>Buget_cerere!D66</f>
        <v>0</v>
      </c>
      <c r="E41" s="138">
        <f>Buget_cerere!E66</f>
        <v>0</v>
      </c>
      <c r="F41" s="138">
        <f>Buget_cerere!F66</f>
        <v>0</v>
      </c>
      <c r="G41" s="138">
        <f>Buget_cerere!G66</f>
        <v>0</v>
      </c>
      <c r="H41" s="138">
        <f>Buget_cerere!H66</f>
        <v>0</v>
      </c>
      <c r="I41" s="138">
        <f>Buget_cerere!I66</f>
        <v>0</v>
      </c>
    </row>
    <row r="42" spans="1:9" ht="36" x14ac:dyDescent="0.25">
      <c r="A42" s="132" t="s">
        <v>279</v>
      </c>
      <c r="B42" s="131" t="str">
        <f>Foaie2!B24</f>
        <v>Cheltuieli indirecte conform art. 54 lit.a RDC 1060/2021</v>
      </c>
      <c r="C42" s="127">
        <f>Buget_cerere!C29+Buget_cerere!C30+Buget_cerere!C68+Buget_cerere!C81</f>
        <v>0</v>
      </c>
      <c r="D42" s="127">
        <f>Buget_cerere!D29+Buget_cerere!D30+Buget_cerere!D68+Buget_cerere!D81</f>
        <v>0</v>
      </c>
      <c r="E42" s="127">
        <f>Buget_cerere!E29+Buget_cerere!E30+Buget_cerere!E68+Buget_cerere!E81</f>
        <v>0</v>
      </c>
      <c r="F42" s="127">
        <f>Buget_cerere!F29+Buget_cerere!F30+Buget_cerere!F68+Buget_cerere!F81</f>
        <v>0</v>
      </c>
      <c r="G42" s="127">
        <f>Buget_cerere!G29+Buget_cerere!G30+Buget_cerere!G68+Buget_cerere!G81</f>
        <v>0</v>
      </c>
      <c r="H42" s="127">
        <f>Buget_cerere!H29+Buget_cerere!H30+Buget_cerere!H68+Buget_cerere!H81</f>
        <v>0</v>
      </c>
      <c r="I42" s="127">
        <f>Buget_cerere!I29+Buget_cerere!I30+Buget_cerere!I68+Buget_cerere!I81</f>
        <v>0</v>
      </c>
    </row>
    <row r="43" spans="1:9" hidden="1" x14ac:dyDescent="0.25"/>
    <row r="44" spans="1:9" hidden="1" x14ac:dyDescent="0.25"/>
    <row r="45" spans="1:9" x14ac:dyDescent="0.25">
      <c r="A45" s="477" t="s">
        <v>0</v>
      </c>
      <c r="B45" s="478"/>
      <c r="C45" s="139">
        <f>SUM(C3:C44)</f>
        <v>0</v>
      </c>
      <c r="D45" s="139">
        <f t="shared" ref="D45:I45" si="0">SUM(D3:D44)</f>
        <v>0</v>
      </c>
      <c r="E45" s="139">
        <f t="shared" si="0"/>
        <v>0</v>
      </c>
      <c r="F45" s="139">
        <f t="shared" si="0"/>
        <v>0</v>
      </c>
      <c r="G45" s="139">
        <f t="shared" si="0"/>
        <v>0</v>
      </c>
      <c r="H45" s="139">
        <f t="shared" si="0"/>
        <v>0</v>
      </c>
      <c r="I45" s="139">
        <f t="shared" si="0"/>
        <v>0</v>
      </c>
    </row>
    <row r="46" spans="1:9" s="421" customFormat="1" x14ac:dyDescent="0.25">
      <c r="A46" s="418"/>
      <c r="B46" s="419"/>
      <c r="C46" s="420" t="str">
        <f>IF(C45=Buget_cerere!C85,"OK","ERROR")</f>
        <v>OK</v>
      </c>
      <c r="D46" s="420" t="str">
        <f>IF(D45=Buget_cerere!D85,"OK","ERROR")</f>
        <v>OK</v>
      </c>
      <c r="E46" s="420" t="str">
        <f>IF(E45=Buget_cerere!E85,"OK","ERROR")</f>
        <v>OK</v>
      </c>
      <c r="F46" s="420" t="str">
        <f>IF(F45=Buget_cerere!F85,"OK","ERROR")</f>
        <v>OK</v>
      </c>
      <c r="G46" s="420" t="str">
        <f>IF(G45=Buget_cerere!G85,"OK","ERROR")</f>
        <v>OK</v>
      </c>
      <c r="H46" s="420" t="str">
        <f>IF(H45=Buget_cerere!H85,"OK","ERROR")</f>
        <v>OK</v>
      </c>
      <c r="I46" s="420" t="str">
        <f>IF(I45=Buget_cerere!I85,"OK","ERROR")</f>
        <v>OK</v>
      </c>
    </row>
    <row r="50" spans="3:5" x14ac:dyDescent="0.25">
      <c r="C50" s="147"/>
      <c r="D50" s="147"/>
      <c r="E50" s="147"/>
    </row>
  </sheetData>
  <sheetProtection algorithmName="SHA-512" hashValue="sARD0hji6+eKFUEirpdiJ2DYiqZXgyqEntKgCJi92B6OJw6apHjV36fMDe7+NVySRXys3myzqVIDA9czSYPtTw==" saltValue="h7NJm7GkkqbeDQybETFcoA==" spinCount="100000" sheet="1" objects="1" scenarios="1"/>
  <mergeCells count="12">
    <mergeCell ref="A45:B45"/>
    <mergeCell ref="E1:E2"/>
    <mergeCell ref="F1:G1"/>
    <mergeCell ref="H1:H2"/>
    <mergeCell ref="I1:I2"/>
    <mergeCell ref="A1:A2"/>
    <mergeCell ref="B1:B2"/>
    <mergeCell ref="A3:A6"/>
    <mergeCell ref="A21:A36"/>
    <mergeCell ref="A37:A41"/>
    <mergeCell ref="C1:D1"/>
    <mergeCell ref="A7:A18"/>
  </mergeCells>
  <conditionalFormatting sqref="C46:I46">
    <cfRule type="cellIs" dxfId="1" priority="1" operator="equal">
      <formula>"error"</formula>
    </cfRule>
  </conditionalFormatting>
  <pageMargins left="0.45" right="0.45" top="0.25" bottom="0.25"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7"/>
  <sheetViews>
    <sheetView topLeftCell="B76" workbookViewId="0">
      <selection activeCell="D95" sqref="D95"/>
    </sheetView>
  </sheetViews>
  <sheetFormatPr defaultColWidth="8.88671875" defaultRowHeight="10.199999999999999" x14ac:dyDescent="0.2"/>
  <cols>
    <col min="1" max="1" width="4.109375" style="158" hidden="1" customWidth="1"/>
    <col min="2" max="2" width="4.109375" style="158" customWidth="1"/>
    <col min="3" max="3" width="23" style="217" customWidth="1"/>
    <col min="4" max="17" width="10.6640625" style="218" bestFit="1" customWidth="1"/>
    <col min="18" max="22" width="10.6640625" style="219" bestFit="1" customWidth="1"/>
    <col min="23" max="23" width="10" style="219" customWidth="1"/>
    <col min="24" max="28" width="9.6640625" style="158" customWidth="1"/>
    <col min="29" max="33" width="9.33203125" style="158" bestFit="1" customWidth="1"/>
    <col min="34" max="16384" width="8.88671875" style="158"/>
  </cols>
  <sheetData>
    <row r="1" spans="1:33" ht="15.6" customHeight="1" x14ac:dyDescent="0.2">
      <c r="B1" s="159"/>
      <c r="C1" s="489" t="s">
        <v>73</v>
      </c>
      <c r="D1" s="489"/>
      <c r="E1" s="489"/>
      <c r="F1" s="489"/>
      <c r="G1" s="489"/>
      <c r="H1" s="489"/>
      <c r="I1" s="489"/>
      <c r="J1" s="489"/>
      <c r="K1" s="489"/>
      <c r="L1" s="489"/>
      <c r="M1" s="489"/>
      <c r="N1" s="489"/>
      <c r="O1" s="489" t="s">
        <v>73</v>
      </c>
      <c r="P1" s="489"/>
      <c r="Q1" s="489"/>
      <c r="R1" s="489"/>
      <c r="S1" s="489"/>
      <c r="T1" s="489"/>
      <c r="U1" s="489"/>
      <c r="V1" s="489"/>
      <c r="W1" s="489"/>
      <c r="X1" s="489"/>
      <c r="Y1" s="489"/>
      <c r="Z1" s="489"/>
      <c r="AA1" s="489" t="s">
        <v>73</v>
      </c>
      <c r="AB1" s="489"/>
      <c r="AC1" s="489"/>
      <c r="AD1" s="489"/>
      <c r="AE1" s="489"/>
      <c r="AF1" s="489"/>
      <c r="AG1" s="489"/>
    </row>
    <row r="2" spans="1:33" s="160" customFormat="1" ht="19.2" customHeight="1" x14ac:dyDescent="0.3">
      <c r="B2" s="161"/>
      <c r="C2" s="490"/>
      <c r="D2" s="490"/>
      <c r="E2" s="490"/>
      <c r="F2" s="490"/>
      <c r="G2" s="490"/>
      <c r="H2" s="490"/>
      <c r="I2" s="163"/>
      <c r="J2" s="163"/>
      <c r="K2" s="163"/>
      <c r="L2" s="163"/>
      <c r="M2" s="163"/>
      <c r="N2" s="164"/>
      <c r="O2" s="164"/>
      <c r="P2" s="164"/>
      <c r="Q2" s="164"/>
      <c r="R2" s="164"/>
      <c r="S2" s="164"/>
      <c r="T2" s="164"/>
      <c r="U2" s="164"/>
      <c r="V2" s="164"/>
      <c r="W2" s="164"/>
      <c r="X2" s="161"/>
      <c r="Y2" s="161"/>
      <c r="Z2" s="161"/>
      <c r="AA2" s="161"/>
      <c r="AB2" s="161"/>
      <c r="AC2" s="161"/>
      <c r="AD2" s="161"/>
      <c r="AE2" s="161"/>
      <c r="AF2" s="161"/>
      <c r="AG2" s="161"/>
    </row>
    <row r="3" spans="1:33" s="160" customFormat="1" ht="14.4" customHeight="1" x14ac:dyDescent="0.3">
      <c r="B3" s="161"/>
      <c r="C3" s="162"/>
      <c r="D3" s="165">
        <v>1</v>
      </c>
      <c r="E3" s="165">
        <v>2</v>
      </c>
      <c r="F3" s="165">
        <v>3</v>
      </c>
      <c r="G3" s="165">
        <v>4</v>
      </c>
      <c r="H3" s="165">
        <v>5</v>
      </c>
      <c r="I3" s="165">
        <v>6</v>
      </c>
      <c r="J3" s="165">
        <v>7</v>
      </c>
      <c r="K3" s="165">
        <v>8</v>
      </c>
      <c r="L3" s="165">
        <v>9</v>
      </c>
      <c r="M3" s="165">
        <v>10</v>
      </c>
      <c r="N3" s="165">
        <v>11</v>
      </c>
      <c r="O3" s="165">
        <v>12</v>
      </c>
      <c r="P3" s="165">
        <v>13</v>
      </c>
      <c r="Q3" s="165">
        <v>14</v>
      </c>
      <c r="R3" s="165">
        <v>15</v>
      </c>
      <c r="S3" s="165">
        <v>16</v>
      </c>
      <c r="T3" s="165">
        <v>17</v>
      </c>
      <c r="U3" s="165">
        <v>18</v>
      </c>
      <c r="V3" s="165">
        <v>19</v>
      </c>
      <c r="W3" s="165">
        <v>20</v>
      </c>
      <c r="X3" s="165">
        <v>21</v>
      </c>
      <c r="Y3" s="165">
        <v>22</v>
      </c>
      <c r="Z3" s="165">
        <v>23</v>
      </c>
      <c r="AA3" s="165">
        <v>24</v>
      </c>
      <c r="AB3" s="165">
        <v>25</v>
      </c>
      <c r="AC3" s="165">
        <v>26</v>
      </c>
      <c r="AD3" s="165">
        <v>27</v>
      </c>
      <c r="AE3" s="165">
        <v>28</v>
      </c>
      <c r="AF3" s="165">
        <v>29</v>
      </c>
      <c r="AG3" s="165">
        <v>30</v>
      </c>
    </row>
    <row r="4" spans="1:33" s="160" customFormat="1" x14ac:dyDescent="0.2">
      <c r="B4" s="166"/>
      <c r="C4" s="167"/>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row>
    <row r="5" spans="1:33" s="160" customFormat="1" ht="30" customHeight="1" x14ac:dyDescent="0.3">
      <c r="A5" s="160">
        <v>1</v>
      </c>
      <c r="B5" s="161">
        <v>1</v>
      </c>
      <c r="C5" s="169" t="s">
        <v>224</v>
      </c>
      <c r="D5" s="281">
        <v>0</v>
      </c>
      <c r="E5" s="281">
        <v>0</v>
      </c>
      <c r="F5" s="281">
        <v>0</v>
      </c>
      <c r="G5" s="281">
        <v>0</v>
      </c>
      <c r="H5" s="281">
        <v>0</v>
      </c>
      <c r="I5" s="281">
        <v>0</v>
      </c>
      <c r="J5" s="281">
        <v>0</v>
      </c>
      <c r="K5" s="281">
        <v>0</v>
      </c>
      <c r="L5" s="281">
        <v>0</v>
      </c>
      <c r="M5" s="281">
        <v>0</v>
      </c>
      <c r="N5" s="281">
        <v>0</v>
      </c>
      <c r="O5" s="281">
        <v>0</v>
      </c>
      <c r="P5" s="281">
        <v>0</v>
      </c>
      <c r="Q5" s="281">
        <v>0</v>
      </c>
      <c r="R5" s="281">
        <v>0</v>
      </c>
      <c r="S5" s="281">
        <v>0</v>
      </c>
      <c r="T5" s="281">
        <v>0</v>
      </c>
      <c r="U5" s="281">
        <v>0</v>
      </c>
      <c r="V5" s="281">
        <v>0</v>
      </c>
      <c r="W5" s="281">
        <v>0</v>
      </c>
      <c r="X5" s="281">
        <v>0</v>
      </c>
      <c r="Y5" s="281">
        <v>0</v>
      </c>
      <c r="Z5" s="281">
        <v>0</v>
      </c>
      <c r="AA5" s="281">
        <v>0</v>
      </c>
      <c r="AB5" s="281">
        <v>0</v>
      </c>
      <c r="AC5" s="281">
        <v>0</v>
      </c>
      <c r="AD5" s="281">
        <v>0</v>
      </c>
      <c r="AE5" s="281">
        <v>0</v>
      </c>
      <c r="AF5" s="281">
        <v>0</v>
      </c>
      <c r="AG5" s="281">
        <v>0</v>
      </c>
    </row>
    <row r="6" spans="1:33" s="160" customFormat="1" ht="30.6" x14ac:dyDescent="0.3">
      <c r="A6" s="160">
        <v>2</v>
      </c>
      <c r="B6" s="161">
        <v>2</v>
      </c>
      <c r="C6" s="169" t="s">
        <v>224</v>
      </c>
      <c r="D6" s="281">
        <v>0</v>
      </c>
      <c r="E6" s="281">
        <v>0</v>
      </c>
      <c r="F6" s="281">
        <v>0</v>
      </c>
      <c r="G6" s="281">
        <v>0</v>
      </c>
      <c r="H6" s="281">
        <v>0</v>
      </c>
      <c r="I6" s="281">
        <v>0</v>
      </c>
      <c r="J6" s="281">
        <v>0</v>
      </c>
      <c r="K6" s="281">
        <v>0</v>
      </c>
      <c r="L6" s="281">
        <v>0</v>
      </c>
      <c r="M6" s="281">
        <v>0</v>
      </c>
      <c r="N6" s="281">
        <v>0</v>
      </c>
      <c r="O6" s="281">
        <v>0</v>
      </c>
      <c r="P6" s="281">
        <v>0</v>
      </c>
      <c r="Q6" s="281">
        <v>0</v>
      </c>
      <c r="R6" s="281">
        <v>0</v>
      </c>
      <c r="S6" s="281">
        <v>0</v>
      </c>
      <c r="T6" s="281">
        <v>0</v>
      </c>
      <c r="U6" s="281">
        <v>0</v>
      </c>
      <c r="V6" s="281">
        <v>0</v>
      </c>
      <c r="W6" s="281">
        <v>0</v>
      </c>
      <c r="X6" s="281">
        <v>0</v>
      </c>
      <c r="Y6" s="281">
        <v>0</v>
      </c>
      <c r="Z6" s="281">
        <v>0</v>
      </c>
      <c r="AA6" s="281">
        <v>0</v>
      </c>
      <c r="AB6" s="281">
        <v>0</v>
      </c>
      <c r="AC6" s="281">
        <v>0</v>
      </c>
      <c r="AD6" s="281">
        <v>0</v>
      </c>
      <c r="AE6" s="281">
        <v>0</v>
      </c>
      <c r="AF6" s="281">
        <v>0</v>
      </c>
      <c r="AG6" s="281">
        <v>0</v>
      </c>
    </row>
    <row r="7" spans="1:33" s="160" customFormat="1" ht="30.6" x14ac:dyDescent="0.3">
      <c r="A7" s="160">
        <v>3</v>
      </c>
      <c r="B7" s="161">
        <v>3</v>
      </c>
      <c r="C7" s="169" t="s">
        <v>224</v>
      </c>
      <c r="D7" s="281">
        <v>0</v>
      </c>
      <c r="E7" s="281">
        <v>0</v>
      </c>
      <c r="F7" s="281">
        <v>0</v>
      </c>
      <c r="G7" s="281">
        <v>0</v>
      </c>
      <c r="H7" s="281">
        <v>0</v>
      </c>
      <c r="I7" s="281">
        <v>0</v>
      </c>
      <c r="J7" s="281">
        <v>0</v>
      </c>
      <c r="K7" s="281">
        <v>0</v>
      </c>
      <c r="L7" s="281">
        <v>0</v>
      </c>
      <c r="M7" s="281">
        <v>0</v>
      </c>
      <c r="N7" s="281">
        <v>0</v>
      </c>
      <c r="O7" s="281">
        <v>0</v>
      </c>
      <c r="P7" s="281">
        <v>0</v>
      </c>
      <c r="Q7" s="281">
        <v>0</v>
      </c>
      <c r="R7" s="281">
        <v>0</v>
      </c>
      <c r="S7" s="281">
        <v>0</v>
      </c>
      <c r="T7" s="281">
        <v>0</v>
      </c>
      <c r="U7" s="281">
        <v>0</v>
      </c>
      <c r="V7" s="281">
        <v>0</v>
      </c>
      <c r="W7" s="281">
        <v>0</v>
      </c>
      <c r="X7" s="281">
        <v>0</v>
      </c>
      <c r="Y7" s="281">
        <v>0</v>
      </c>
      <c r="Z7" s="281">
        <v>0</v>
      </c>
      <c r="AA7" s="281">
        <v>0</v>
      </c>
      <c r="AB7" s="281">
        <v>0</v>
      </c>
      <c r="AC7" s="281">
        <v>0</v>
      </c>
      <c r="AD7" s="281">
        <v>0</v>
      </c>
      <c r="AE7" s="281">
        <v>0</v>
      </c>
      <c r="AF7" s="281">
        <v>0</v>
      </c>
      <c r="AG7" s="281">
        <v>0</v>
      </c>
    </row>
    <row r="8" spans="1:33" s="160" customFormat="1" ht="28.95" customHeight="1" x14ac:dyDescent="0.3">
      <c r="A8" s="160">
        <v>10</v>
      </c>
      <c r="B8" s="161">
        <v>4</v>
      </c>
      <c r="C8" s="169" t="s">
        <v>224</v>
      </c>
      <c r="D8" s="281">
        <v>0</v>
      </c>
      <c r="E8" s="281">
        <v>0</v>
      </c>
      <c r="F8" s="281">
        <v>0</v>
      </c>
      <c r="G8" s="281">
        <v>0</v>
      </c>
      <c r="H8" s="281">
        <v>0</v>
      </c>
      <c r="I8" s="281">
        <v>0</v>
      </c>
      <c r="J8" s="281">
        <v>0</v>
      </c>
      <c r="K8" s="281">
        <v>0</v>
      </c>
      <c r="L8" s="281">
        <v>0</v>
      </c>
      <c r="M8" s="281">
        <v>0</v>
      </c>
      <c r="N8" s="281">
        <v>0</v>
      </c>
      <c r="O8" s="281">
        <v>0</v>
      </c>
      <c r="P8" s="281">
        <v>0</v>
      </c>
      <c r="Q8" s="281">
        <v>0</v>
      </c>
      <c r="R8" s="281">
        <v>0</v>
      </c>
      <c r="S8" s="281">
        <v>0</v>
      </c>
      <c r="T8" s="281">
        <v>0</v>
      </c>
      <c r="U8" s="281">
        <v>0</v>
      </c>
      <c r="V8" s="281">
        <v>0</v>
      </c>
      <c r="W8" s="281">
        <v>0</v>
      </c>
      <c r="X8" s="281">
        <v>0</v>
      </c>
      <c r="Y8" s="281">
        <v>0</v>
      </c>
      <c r="Z8" s="281">
        <v>0</v>
      </c>
      <c r="AA8" s="281">
        <v>0</v>
      </c>
      <c r="AB8" s="281">
        <v>0</v>
      </c>
      <c r="AC8" s="281">
        <v>0</v>
      </c>
      <c r="AD8" s="281">
        <v>0</v>
      </c>
      <c r="AE8" s="281">
        <v>0</v>
      </c>
      <c r="AF8" s="281">
        <v>0</v>
      </c>
      <c r="AG8" s="281">
        <v>0</v>
      </c>
    </row>
    <row r="9" spans="1:33" s="171" customFormat="1" ht="40.799999999999997" x14ac:dyDescent="0.3">
      <c r="A9" s="171">
        <v>20</v>
      </c>
      <c r="B9" s="161">
        <v>5</v>
      </c>
      <c r="C9" s="170" t="s">
        <v>66</v>
      </c>
      <c r="D9" s="281">
        <v>0</v>
      </c>
      <c r="E9" s="281">
        <v>0</v>
      </c>
      <c r="F9" s="281">
        <v>0</v>
      </c>
      <c r="G9" s="281">
        <v>0</v>
      </c>
      <c r="H9" s="281">
        <v>0</v>
      </c>
      <c r="I9" s="281">
        <v>0</v>
      </c>
      <c r="J9" s="281">
        <v>0</v>
      </c>
      <c r="K9" s="281">
        <v>0</v>
      </c>
      <c r="L9" s="281">
        <v>0</v>
      </c>
      <c r="M9" s="281">
        <v>0</v>
      </c>
      <c r="N9" s="281">
        <v>0</v>
      </c>
      <c r="O9" s="281">
        <v>0</v>
      </c>
      <c r="P9" s="281">
        <v>0</v>
      </c>
      <c r="Q9" s="281">
        <v>0</v>
      </c>
      <c r="R9" s="281">
        <v>0</v>
      </c>
      <c r="S9" s="281">
        <v>0</v>
      </c>
      <c r="T9" s="281">
        <v>0</v>
      </c>
      <c r="U9" s="281">
        <v>0</v>
      </c>
      <c r="V9" s="281">
        <v>0</v>
      </c>
      <c r="W9" s="281">
        <v>0</v>
      </c>
      <c r="X9" s="281">
        <v>0</v>
      </c>
      <c r="Y9" s="281">
        <v>0</v>
      </c>
      <c r="Z9" s="281">
        <v>0</v>
      </c>
      <c r="AA9" s="281">
        <v>0</v>
      </c>
      <c r="AB9" s="281">
        <v>0</v>
      </c>
      <c r="AC9" s="281">
        <v>0</v>
      </c>
      <c r="AD9" s="281">
        <v>0</v>
      </c>
      <c r="AE9" s="281">
        <v>0</v>
      </c>
      <c r="AF9" s="281">
        <v>0</v>
      </c>
      <c r="AG9" s="281">
        <v>0</v>
      </c>
    </row>
    <row r="10" spans="1:33" s="171" customFormat="1" ht="20.399999999999999" x14ac:dyDescent="0.3">
      <c r="A10" s="171">
        <v>21</v>
      </c>
      <c r="B10" s="161">
        <v>6</v>
      </c>
      <c r="C10" s="170" t="s">
        <v>67</v>
      </c>
      <c r="D10" s="281">
        <v>0</v>
      </c>
      <c r="E10" s="281">
        <v>0</v>
      </c>
      <c r="F10" s="281">
        <v>0</v>
      </c>
      <c r="G10" s="281">
        <v>0</v>
      </c>
      <c r="H10" s="281">
        <v>0</v>
      </c>
      <c r="I10" s="281">
        <v>0</v>
      </c>
      <c r="J10" s="281">
        <v>0</v>
      </c>
      <c r="K10" s="281">
        <v>0</v>
      </c>
      <c r="L10" s="281">
        <v>0</v>
      </c>
      <c r="M10" s="281">
        <v>0</v>
      </c>
      <c r="N10" s="281">
        <v>0</v>
      </c>
      <c r="O10" s="281">
        <v>0</v>
      </c>
      <c r="P10" s="281">
        <v>0</v>
      </c>
      <c r="Q10" s="281">
        <v>0</v>
      </c>
      <c r="R10" s="281">
        <v>0</v>
      </c>
      <c r="S10" s="281">
        <v>0</v>
      </c>
      <c r="T10" s="281">
        <v>0</v>
      </c>
      <c r="U10" s="281">
        <v>0</v>
      </c>
      <c r="V10" s="281">
        <v>0</v>
      </c>
      <c r="W10" s="281">
        <v>0</v>
      </c>
      <c r="X10" s="281">
        <v>0</v>
      </c>
      <c r="Y10" s="281">
        <v>0</v>
      </c>
      <c r="Z10" s="281">
        <v>0</v>
      </c>
      <c r="AA10" s="281">
        <v>0</v>
      </c>
      <c r="AB10" s="281">
        <v>0</v>
      </c>
      <c r="AC10" s="281">
        <v>0</v>
      </c>
      <c r="AD10" s="281">
        <v>0</v>
      </c>
      <c r="AE10" s="281">
        <v>0</v>
      </c>
      <c r="AF10" s="281">
        <v>0</v>
      </c>
      <c r="AG10" s="281">
        <v>0</v>
      </c>
    </row>
    <row r="11" spans="1:33" s="160" customFormat="1" ht="40.799999999999997" x14ac:dyDescent="0.3">
      <c r="A11" s="160">
        <v>14</v>
      </c>
      <c r="B11" s="161">
        <v>7</v>
      </c>
      <c r="C11" s="170" t="s">
        <v>575</v>
      </c>
      <c r="D11" s="281">
        <v>0</v>
      </c>
      <c r="E11" s="281">
        <v>0</v>
      </c>
      <c r="F11" s="281">
        <v>0</v>
      </c>
      <c r="G11" s="281">
        <v>0</v>
      </c>
      <c r="H11" s="281">
        <v>0</v>
      </c>
      <c r="I11" s="281">
        <v>0</v>
      </c>
      <c r="J11" s="281">
        <v>0</v>
      </c>
      <c r="K11" s="281">
        <v>0</v>
      </c>
      <c r="L11" s="281">
        <v>0</v>
      </c>
      <c r="M11" s="281">
        <v>0</v>
      </c>
      <c r="N11" s="281">
        <v>0</v>
      </c>
      <c r="O11" s="281">
        <v>0</v>
      </c>
      <c r="P11" s="281">
        <v>0</v>
      </c>
      <c r="Q11" s="281">
        <v>0</v>
      </c>
      <c r="R11" s="281">
        <v>0</v>
      </c>
      <c r="S11" s="281">
        <v>0</v>
      </c>
      <c r="T11" s="281">
        <v>0</v>
      </c>
      <c r="U11" s="281">
        <v>0</v>
      </c>
      <c r="V11" s="281">
        <v>0</v>
      </c>
      <c r="W11" s="281">
        <v>0</v>
      </c>
      <c r="X11" s="281">
        <v>0</v>
      </c>
      <c r="Y11" s="281">
        <v>0</v>
      </c>
      <c r="Z11" s="281">
        <v>0</v>
      </c>
      <c r="AA11" s="281">
        <v>0</v>
      </c>
      <c r="AB11" s="281">
        <v>0</v>
      </c>
      <c r="AC11" s="281">
        <v>0</v>
      </c>
      <c r="AD11" s="281">
        <v>0</v>
      </c>
      <c r="AE11" s="281">
        <v>0</v>
      </c>
      <c r="AF11" s="281">
        <v>0</v>
      </c>
      <c r="AG11" s="281">
        <v>0</v>
      </c>
    </row>
    <row r="12" spans="1:33" s="172" customFormat="1" ht="19.2" customHeight="1" x14ac:dyDescent="0.2">
      <c r="B12" s="173"/>
      <c r="C12" s="174" t="s">
        <v>577</v>
      </c>
      <c r="D12" s="282">
        <f>SUM(D5:D11)</f>
        <v>0</v>
      </c>
      <c r="E12" s="282">
        <f t="shared" ref="E12:AG12" si="0">SUM(E5:E11)</f>
        <v>0</v>
      </c>
      <c r="F12" s="282">
        <f t="shared" si="0"/>
        <v>0</v>
      </c>
      <c r="G12" s="282">
        <f t="shared" si="0"/>
        <v>0</v>
      </c>
      <c r="H12" s="282">
        <f t="shared" si="0"/>
        <v>0</v>
      </c>
      <c r="I12" s="282">
        <f t="shared" si="0"/>
        <v>0</v>
      </c>
      <c r="J12" s="282">
        <f t="shared" si="0"/>
        <v>0</v>
      </c>
      <c r="K12" s="282">
        <f t="shared" si="0"/>
        <v>0</v>
      </c>
      <c r="L12" s="282">
        <f t="shared" si="0"/>
        <v>0</v>
      </c>
      <c r="M12" s="282">
        <f t="shared" si="0"/>
        <v>0</v>
      </c>
      <c r="N12" s="282">
        <f t="shared" si="0"/>
        <v>0</v>
      </c>
      <c r="O12" s="282">
        <f t="shared" si="0"/>
        <v>0</v>
      </c>
      <c r="P12" s="282">
        <f t="shared" si="0"/>
        <v>0</v>
      </c>
      <c r="Q12" s="282">
        <f t="shared" si="0"/>
        <v>0</v>
      </c>
      <c r="R12" s="282">
        <f t="shared" si="0"/>
        <v>0</v>
      </c>
      <c r="S12" s="282">
        <f t="shared" si="0"/>
        <v>0</v>
      </c>
      <c r="T12" s="282">
        <f t="shared" si="0"/>
        <v>0</v>
      </c>
      <c r="U12" s="282">
        <f t="shared" si="0"/>
        <v>0</v>
      </c>
      <c r="V12" s="282">
        <f t="shared" si="0"/>
        <v>0</v>
      </c>
      <c r="W12" s="282">
        <f t="shared" si="0"/>
        <v>0</v>
      </c>
      <c r="X12" s="282">
        <f t="shared" si="0"/>
        <v>0</v>
      </c>
      <c r="Y12" s="282">
        <f t="shared" si="0"/>
        <v>0</v>
      </c>
      <c r="Z12" s="282">
        <f t="shared" si="0"/>
        <v>0</v>
      </c>
      <c r="AA12" s="282">
        <f t="shared" si="0"/>
        <v>0</v>
      </c>
      <c r="AB12" s="282">
        <f t="shared" si="0"/>
        <v>0</v>
      </c>
      <c r="AC12" s="282">
        <f t="shared" si="0"/>
        <v>0</v>
      </c>
      <c r="AD12" s="282">
        <f t="shared" si="0"/>
        <v>0</v>
      </c>
      <c r="AE12" s="282">
        <f t="shared" si="0"/>
        <v>0</v>
      </c>
      <c r="AF12" s="282">
        <f t="shared" si="0"/>
        <v>0</v>
      </c>
      <c r="AG12" s="282">
        <f t="shared" si="0"/>
        <v>0</v>
      </c>
    </row>
    <row r="13" spans="1:33" s="172" customFormat="1" ht="14.25" customHeight="1" x14ac:dyDescent="0.2">
      <c r="B13" s="166"/>
      <c r="C13" s="167"/>
      <c r="D13" s="283"/>
      <c r="E13" s="283"/>
      <c r="F13" s="283"/>
      <c r="G13" s="283"/>
      <c r="H13" s="283"/>
      <c r="I13" s="284"/>
      <c r="J13" s="178"/>
      <c r="K13" s="283"/>
      <c r="L13" s="283"/>
      <c r="M13" s="283"/>
      <c r="N13" s="283"/>
      <c r="O13" s="283"/>
      <c r="P13" s="284"/>
      <c r="Q13" s="178"/>
      <c r="R13" s="283"/>
      <c r="S13" s="283"/>
      <c r="T13" s="283"/>
      <c r="U13" s="283"/>
      <c r="V13" s="283"/>
      <c r="W13" s="284"/>
      <c r="X13" s="178"/>
      <c r="Y13" s="283"/>
      <c r="Z13" s="283"/>
      <c r="AA13" s="283"/>
      <c r="AB13" s="283"/>
      <c r="AC13" s="283"/>
      <c r="AD13" s="284"/>
      <c r="AE13" s="178"/>
      <c r="AF13" s="283"/>
      <c r="AG13" s="283"/>
    </row>
    <row r="14" spans="1:33" s="175" customFormat="1" ht="21" customHeight="1" x14ac:dyDescent="0.3">
      <c r="A14" s="175">
        <v>1</v>
      </c>
      <c r="B14" s="176">
        <v>1</v>
      </c>
      <c r="C14" s="177" t="s">
        <v>220</v>
      </c>
      <c r="D14" s="281">
        <v>0</v>
      </c>
      <c r="E14" s="281">
        <v>0</v>
      </c>
      <c r="F14" s="281">
        <v>0</v>
      </c>
      <c r="G14" s="281">
        <v>0</v>
      </c>
      <c r="H14" s="281">
        <v>0</v>
      </c>
      <c r="I14" s="281">
        <v>0</v>
      </c>
      <c r="J14" s="281">
        <v>0</v>
      </c>
      <c r="K14" s="281">
        <v>0</v>
      </c>
      <c r="L14" s="281">
        <v>0</v>
      </c>
      <c r="M14" s="281">
        <v>0</v>
      </c>
      <c r="N14" s="281">
        <v>0</v>
      </c>
      <c r="O14" s="281">
        <v>0</v>
      </c>
      <c r="P14" s="281">
        <v>0</v>
      </c>
      <c r="Q14" s="281">
        <v>0</v>
      </c>
      <c r="R14" s="281">
        <v>0</v>
      </c>
      <c r="S14" s="281">
        <v>0</v>
      </c>
      <c r="T14" s="281">
        <v>0</v>
      </c>
      <c r="U14" s="281">
        <v>0</v>
      </c>
      <c r="V14" s="281">
        <v>0</v>
      </c>
      <c r="W14" s="281">
        <v>0</v>
      </c>
      <c r="X14" s="281">
        <v>0</v>
      </c>
      <c r="Y14" s="281">
        <v>0</v>
      </c>
      <c r="Z14" s="281">
        <v>0</v>
      </c>
      <c r="AA14" s="281">
        <v>0</v>
      </c>
      <c r="AB14" s="281">
        <v>0</v>
      </c>
      <c r="AC14" s="281">
        <v>0</v>
      </c>
      <c r="AD14" s="281">
        <v>0</v>
      </c>
      <c r="AE14" s="281">
        <v>0</v>
      </c>
      <c r="AF14" s="281">
        <v>0</v>
      </c>
      <c r="AG14" s="281">
        <v>0</v>
      </c>
    </row>
    <row r="15" spans="1:33" s="175" customFormat="1" ht="17.399999999999999" customHeight="1" x14ac:dyDescent="0.3">
      <c r="A15" s="175">
        <v>2</v>
      </c>
      <c r="B15" s="176">
        <v>2</v>
      </c>
      <c r="C15" s="177" t="s">
        <v>221</v>
      </c>
      <c r="D15" s="281">
        <v>0</v>
      </c>
      <c r="E15" s="281">
        <v>0</v>
      </c>
      <c r="F15" s="281">
        <v>0</v>
      </c>
      <c r="G15" s="281">
        <v>0</v>
      </c>
      <c r="H15" s="281">
        <v>0</v>
      </c>
      <c r="I15" s="281">
        <v>0</v>
      </c>
      <c r="J15" s="281">
        <v>0</v>
      </c>
      <c r="K15" s="281">
        <v>0</v>
      </c>
      <c r="L15" s="281">
        <v>0</v>
      </c>
      <c r="M15" s="281">
        <v>0</v>
      </c>
      <c r="N15" s="281">
        <v>0</v>
      </c>
      <c r="O15" s="281">
        <v>0</v>
      </c>
      <c r="P15" s="281">
        <v>0</v>
      </c>
      <c r="Q15" s="281">
        <v>0</v>
      </c>
      <c r="R15" s="281">
        <v>0</v>
      </c>
      <c r="S15" s="281">
        <v>0</v>
      </c>
      <c r="T15" s="281">
        <v>0</v>
      </c>
      <c r="U15" s="281">
        <v>0</v>
      </c>
      <c r="V15" s="281">
        <v>0</v>
      </c>
      <c r="W15" s="281">
        <v>0</v>
      </c>
      <c r="X15" s="281">
        <v>0</v>
      </c>
      <c r="Y15" s="281">
        <v>0</v>
      </c>
      <c r="Z15" s="281">
        <v>0</v>
      </c>
      <c r="AA15" s="281">
        <v>0</v>
      </c>
      <c r="AB15" s="281">
        <v>0</v>
      </c>
      <c r="AC15" s="281">
        <v>0</v>
      </c>
      <c r="AD15" s="281">
        <v>0</v>
      </c>
      <c r="AE15" s="281">
        <v>0</v>
      </c>
      <c r="AF15" s="281">
        <v>0</v>
      </c>
      <c r="AG15" s="281">
        <v>0</v>
      </c>
    </row>
    <row r="16" spans="1:33" s="175" customFormat="1" ht="20.399999999999999" x14ac:dyDescent="0.3">
      <c r="A16" s="175">
        <v>3</v>
      </c>
      <c r="B16" s="176">
        <v>3</v>
      </c>
      <c r="C16" s="177" t="s">
        <v>225</v>
      </c>
      <c r="D16" s="281">
        <v>0</v>
      </c>
      <c r="E16" s="281">
        <v>0</v>
      </c>
      <c r="F16" s="281">
        <v>0</v>
      </c>
      <c r="G16" s="281">
        <v>0</v>
      </c>
      <c r="H16" s="281">
        <v>0</v>
      </c>
      <c r="I16" s="281">
        <v>0</v>
      </c>
      <c r="J16" s="281">
        <v>0</v>
      </c>
      <c r="K16" s="281">
        <v>0</v>
      </c>
      <c r="L16" s="281">
        <v>0</v>
      </c>
      <c r="M16" s="281">
        <v>0</v>
      </c>
      <c r="N16" s="281">
        <v>0</v>
      </c>
      <c r="O16" s="281">
        <v>0</v>
      </c>
      <c r="P16" s="281">
        <v>0</v>
      </c>
      <c r="Q16" s="281">
        <v>0</v>
      </c>
      <c r="R16" s="281">
        <v>0</v>
      </c>
      <c r="S16" s="281">
        <v>0</v>
      </c>
      <c r="T16" s="281">
        <v>0</v>
      </c>
      <c r="U16" s="281">
        <v>0</v>
      </c>
      <c r="V16" s="281">
        <v>0</v>
      </c>
      <c r="W16" s="281">
        <v>0</v>
      </c>
      <c r="X16" s="281">
        <v>0</v>
      </c>
      <c r="Y16" s="281">
        <v>0</v>
      </c>
      <c r="Z16" s="281">
        <v>0</v>
      </c>
      <c r="AA16" s="281">
        <v>0</v>
      </c>
      <c r="AB16" s="281">
        <v>0</v>
      </c>
      <c r="AC16" s="281">
        <v>0</v>
      </c>
      <c r="AD16" s="281">
        <v>0</v>
      </c>
      <c r="AE16" s="281">
        <v>0</v>
      </c>
      <c r="AF16" s="281">
        <v>0</v>
      </c>
      <c r="AG16" s="281">
        <v>0</v>
      </c>
    </row>
    <row r="17" spans="1:33" s="175" customFormat="1" ht="21" customHeight="1" x14ac:dyDescent="0.3">
      <c r="A17" s="175">
        <v>4</v>
      </c>
      <c r="B17" s="176">
        <v>4</v>
      </c>
      <c r="C17" s="177" t="s">
        <v>222</v>
      </c>
      <c r="D17" s="281">
        <v>0</v>
      </c>
      <c r="E17" s="281">
        <v>0</v>
      </c>
      <c r="F17" s="281">
        <v>0</v>
      </c>
      <c r="G17" s="281">
        <v>0</v>
      </c>
      <c r="H17" s="281">
        <v>0</v>
      </c>
      <c r="I17" s="281">
        <v>0</v>
      </c>
      <c r="J17" s="281">
        <v>0</v>
      </c>
      <c r="K17" s="281">
        <v>0</v>
      </c>
      <c r="L17" s="281">
        <v>0</v>
      </c>
      <c r="M17" s="281">
        <v>0</v>
      </c>
      <c r="N17" s="281">
        <v>0</v>
      </c>
      <c r="O17" s="281">
        <v>0</v>
      </c>
      <c r="P17" s="281">
        <v>0</v>
      </c>
      <c r="Q17" s="281">
        <v>0</v>
      </c>
      <c r="R17" s="281">
        <v>0</v>
      </c>
      <c r="S17" s="281">
        <v>0</v>
      </c>
      <c r="T17" s="281">
        <v>0</v>
      </c>
      <c r="U17" s="281">
        <v>0</v>
      </c>
      <c r="V17" s="281">
        <v>0</v>
      </c>
      <c r="W17" s="281">
        <v>0</v>
      </c>
      <c r="X17" s="281">
        <v>0</v>
      </c>
      <c r="Y17" s="281">
        <v>0</v>
      </c>
      <c r="Z17" s="281">
        <v>0</v>
      </c>
      <c r="AA17" s="281">
        <v>0</v>
      </c>
      <c r="AB17" s="281">
        <v>0</v>
      </c>
      <c r="AC17" s="281">
        <v>0</v>
      </c>
      <c r="AD17" s="281">
        <v>0</v>
      </c>
      <c r="AE17" s="281">
        <v>0</v>
      </c>
      <c r="AF17" s="281">
        <v>0</v>
      </c>
      <c r="AG17" s="281">
        <v>0</v>
      </c>
    </row>
    <row r="18" spans="1:33" ht="22.95" customHeight="1" x14ac:dyDescent="0.2">
      <c r="A18" s="175">
        <v>14</v>
      </c>
      <c r="B18" s="176">
        <v>5</v>
      </c>
      <c r="C18" s="177" t="s">
        <v>223</v>
      </c>
      <c r="D18" s="281">
        <v>0</v>
      </c>
      <c r="E18" s="281">
        <v>0</v>
      </c>
      <c r="F18" s="281">
        <v>0</v>
      </c>
      <c r="G18" s="281">
        <v>0</v>
      </c>
      <c r="H18" s="281">
        <v>0</v>
      </c>
      <c r="I18" s="281">
        <v>0</v>
      </c>
      <c r="J18" s="281">
        <v>0</v>
      </c>
      <c r="K18" s="281">
        <v>0</v>
      </c>
      <c r="L18" s="281">
        <v>0</v>
      </c>
      <c r="M18" s="281">
        <v>0</v>
      </c>
      <c r="N18" s="281">
        <v>0</v>
      </c>
      <c r="O18" s="281">
        <v>0</v>
      </c>
      <c r="P18" s="281">
        <v>0</v>
      </c>
      <c r="Q18" s="281">
        <v>0</v>
      </c>
      <c r="R18" s="281">
        <v>0</v>
      </c>
      <c r="S18" s="281">
        <v>0</v>
      </c>
      <c r="T18" s="281">
        <v>0</v>
      </c>
      <c r="U18" s="281">
        <v>0</v>
      </c>
      <c r="V18" s="281">
        <v>0</v>
      </c>
      <c r="W18" s="281">
        <v>0</v>
      </c>
      <c r="X18" s="281">
        <v>0</v>
      </c>
      <c r="Y18" s="281">
        <v>0</v>
      </c>
      <c r="Z18" s="281">
        <v>0</v>
      </c>
      <c r="AA18" s="281">
        <v>0</v>
      </c>
      <c r="AB18" s="281">
        <v>0</v>
      </c>
      <c r="AC18" s="281">
        <v>0</v>
      </c>
      <c r="AD18" s="281">
        <v>0</v>
      </c>
      <c r="AE18" s="281">
        <v>0</v>
      </c>
      <c r="AF18" s="281">
        <v>0</v>
      </c>
      <c r="AG18" s="281">
        <v>0</v>
      </c>
    </row>
    <row r="19" spans="1:33" s="175" customFormat="1" ht="22.95" customHeight="1" x14ac:dyDescent="0.3">
      <c r="A19" s="175">
        <v>20</v>
      </c>
      <c r="B19" s="176">
        <v>6</v>
      </c>
      <c r="C19" s="177" t="s">
        <v>68</v>
      </c>
      <c r="D19" s="281">
        <v>0</v>
      </c>
      <c r="E19" s="281">
        <v>0</v>
      </c>
      <c r="F19" s="281">
        <v>0</v>
      </c>
      <c r="G19" s="281">
        <v>0</v>
      </c>
      <c r="H19" s="281">
        <v>0</v>
      </c>
      <c r="I19" s="281">
        <v>0</v>
      </c>
      <c r="J19" s="281">
        <v>0</v>
      </c>
      <c r="K19" s="281">
        <v>0</v>
      </c>
      <c r="L19" s="281">
        <v>0</v>
      </c>
      <c r="M19" s="281">
        <v>0</v>
      </c>
      <c r="N19" s="281">
        <v>0</v>
      </c>
      <c r="O19" s="281">
        <v>0</v>
      </c>
      <c r="P19" s="281">
        <v>0</v>
      </c>
      <c r="Q19" s="281">
        <v>0</v>
      </c>
      <c r="R19" s="281">
        <v>0</v>
      </c>
      <c r="S19" s="281">
        <v>0</v>
      </c>
      <c r="T19" s="281">
        <v>0</v>
      </c>
      <c r="U19" s="281">
        <v>0</v>
      </c>
      <c r="V19" s="281">
        <v>0</v>
      </c>
      <c r="W19" s="281">
        <v>0</v>
      </c>
      <c r="X19" s="281">
        <v>0</v>
      </c>
      <c r="Y19" s="281">
        <v>0</v>
      </c>
      <c r="Z19" s="281">
        <v>0</v>
      </c>
      <c r="AA19" s="281">
        <v>0</v>
      </c>
      <c r="AB19" s="281">
        <v>0</v>
      </c>
      <c r="AC19" s="281">
        <v>0</v>
      </c>
      <c r="AD19" s="281">
        <v>0</v>
      </c>
      <c r="AE19" s="281">
        <v>0</v>
      </c>
      <c r="AF19" s="281">
        <v>0</v>
      </c>
      <c r="AG19" s="281">
        <v>0</v>
      </c>
    </row>
    <row r="20" spans="1:33" s="175" customFormat="1" ht="35.4" customHeight="1" x14ac:dyDescent="0.3">
      <c r="B20" s="176">
        <v>7</v>
      </c>
      <c r="C20" s="177" t="s">
        <v>576</v>
      </c>
      <c r="D20" s="281">
        <v>0</v>
      </c>
      <c r="E20" s="281">
        <v>0</v>
      </c>
      <c r="F20" s="281">
        <v>0</v>
      </c>
      <c r="G20" s="281">
        <v>0</v>
      </c>
      <c r="H20" s="281">
        <v>0</v>
      </c>
      <c r="I20" s="281">
        <v>0</v>
      </c>
      <c r="J20" s="281">
        <v>0</v>
      </c>
      <c r="K20" s="281">
        <v>0</v>
      </c>
      <c r="L20" s="281">
        <v>0</v>
      </c>
      <c r="M20" s="281">
        <v>0</v>
      </c>
      <c r="N20" s="281">
        <v>0</v>
      </c>
      <c r="O20" s="281">
        <v>0</v>
      </c>
      <c r="P20" s="281">
        <v>0</v>
      </c>
      <c r="Q20" s="281">
        <v>0</v>
      </c>
      <c r="R20" s="281">
        <v>0</v>
      </c>
      <c r="S20" s="281">
        <v>0</v>
      </c>
      <c r="T20" s="281">
        <v>0</v>
      </c>
      <c r="U20" s="281">
        <v>0</v>
      </c>
      <c r="V20" s="281">
        <v>0</v>
      </c>
      <c r="W20" s="281">
        <v>0</v>
      </c>
      <c r="X20" s="281">
        <v>0</v>
      </c>
      <c r="Y20" s="281">
        <v>0</v>
      </c>
      <c r="Z20" s="281">
        <v>0</v>
      </c>
      <c r="AA20" s="281">
        <v>0</v>
      </c>
      <c r="AB20" s="281">
        <v>0</v>
      </c>
      <c r="AC20" s="281">
        <v>0</v>
      </c>
      <c r="AD20" s="281">
        <v>0</v>
      </c>
      <c r="AE20" s="281">
        <v>0</v>
      </c>
      <c r="AF20" s="281">
        <v>0</v>
      </c>
      <c r="AG20" s="281">
        <v>0</v>
      </c>
    </row>
    <row r="21" spans="1:33" s="172" customFormat="1" ht="24.6" customHeight="1" x14ac:dyDescent="0.2">
      <c r="B21" s="176"/>
      <c r="C21" s="174" t="s">
        <v>578</v>
      </c>
      <c r="D21" s="282">
        <f>SUM(D14:D20)</f>
        <v>0</v>
      </c>
      <c r="E21" s="282">
        <f t="shared" ref="E21:AG21" si="1">SUM(E14:E20)</f>
        <v>0</v>
      </c>
      <c r="F21" s="282">
        <f t="shared" si="1"/>
        <v>0</v>
      </c>
      <c r="G21" s="282">
        <f t="shared" si="1"/>
        <v>0</v>
      </c>
      <c r="H21" s="282">
        <f t="shared" si="1"/>
        <v>0</v>
      </c>
      <c r="I21" s="282">
        <f t="shared" si="1"/>
        <v>0</v>
      </c>
      <c r="J21" s="282">
        <f t="shared" si="1"/>
        <v>0</v>
      </c>
      <c r="K21" s="282">
        <f t="shared" si="1"/>
        <v>0</v>
      </c>
      <c r="L21" s="282">
        <f t="shared" si="1"/>
        <v>0</v>
      </c>
      <c r="M21" s="282">
        <f t="shared" si="1"/>
        <v>0</v>
      </c>
      <c r="N21" s="282">
        <f t="shared" si="1"/>
        <v>0</v>
      </c>
      <c r="O21" s="282">
        <f t="shared" si="1"/>
        <v>0</v>
      </c>
      <c r="P21" s="282">
        <f t="shared" si="1"/>
        <v>0</v>
      </c>
      <c r="Q21" s="282">
        <f t="shared" si="1"/>
        <v>0</v>
      </c>
      <c r="R21" s="282">
        <f t="shared" si="1"/>
        <v>0</v>
      </c>
      <c r="S21" s="282">
        <f t="shared" si="1"/>
        <v>0</v>
      </c>
      <c r="T21" s="282">
        <f t="shared" si="1"/>
        <v>0</v>
      </c>
      <c r="U21" s="282">
        <f t="shared" si="1"/>
        <v>0</v>
      </c>
      <c r="V21" s="282">
        <f t="shared" si="1"/>
        <v>0</v>
      </c>
      <c r="W21" s="282">
        <f t="shared" si="1"/>
        <v>0</v>
      </c>
      <c r="X21" s="282">
        <f t="shared" si="1"/>
        <v>0</v>
      </c>
      <c r="Y21" s="282">
        <f t="shared" si="1"/>
        <v>0</v>
      </c>
      <c r="Z21" s="282">
        <f t="shared" si="1"/>
        <v>0</v>
      </c>
      <c r="AA21" s="282">
        <f t="shared" si="1"/>
        <v>0</v>
      </c>
      <c r="AB21" s="282">
        <f t="shared" si="1"/>
        <v>0</v>
      </c>
      <c r="AC21" s="282">
        <f t="shared" si="1"/>
        <v>0</v>
      </c>
      <c r="AD21" s="282">
        <f t="shared" si="1"/>
        <v>0</v>
      </c>
      <c r="AE21" s="282">
        <f t="shared" si="1"/>
        <v>0</v>
      </c>
      <c r="AF21" s="282">
        <f t="shared" si="1"/>
        <v>0</v>
      </c>
      <c r="AG21" s="282">
        <f t="shared" si="1"/>
        <v>0</v>
      </c>
    </row>
    <row r="22" spans="1:33" s="172" customFormat="1" ht="16.2" customHeight="1" x14ac:dyDescent="0.3">
      <c r="B22" s="349">
        <v>8</v>
      </c>
      <c r="C22" s="177" t="s">
        <v>582</v>
      </c>
      <c r="D22" s="350">
        <v>0</v>
      </c>
      <c r="E22" s="350">
        <v>0</v>
      </c>
      <c r="F22" s="350">
        <v>0</v>
      </c>
      <c r="G22" s="350">
        <v>0</v>
      </c>
      <c r="H22" s="350">
        <v>0</v>
      </c>
      <c r="I22" s="350">
        <v>0</v>
      </c>
      <c r="J22" s="350">
        <v>0</v>
      </c>
      <c r="K22" s="350">
        <v>0</v>
      </c>
      <c r="L22" s="350">
        <v>0</v>
      </c>
      <c r="M22" s="350">
        <v>0</v>
      </c>
      <c r="N22" s="350">
        <v>0</v>
      </c>
      <c r="O22" s="350">
        <v>0</v>
      </c>
      <c r="P22" s="350">
        <v>0</v>
      </c>
      <c r="Q22" s="350">
        <v>0</v>
      </c>
      <c r="R22" s="350">
        <v>0</v>
      </c>
      <c r="S22" s="350">
        <v>0</v>
      </c>
      <c r="T22" s="350">
        <v>0</v>
      </c>
      <c r="U22" s="350">
        <v>0</v>
      </c>
      <c r="V22" s="350">
        <v>0</v>
      </c>
      <c r="W22" s="350">
        <v>0</v>
      </c>
      <c r="X22" s="350">
        <v>0</v>
      </c>
      <c r="Y22" s="350">
        <v>0</v>
      </c>
      <c r="Z22" s="350">
        <v>0</v>
      </c>
      <c r="AA22" s="350">
        <v>0</v>
      </c>
      <c r="AB22" s="350">
        <v>0</v>
      </c>
      <c r="AC22" s="350">
        <v>0</v>
      </c>
      <c r="AD22" s="350">
        <v>0</v>
      </c>
      <c r="AE22" s="350">
        <v>0</v>
      </c>
      <c r="AF22" s="350">
        <v>0</v>
      </c>
      <c r="AG22" s="350">
        <v>0</v>
      </c>
    </row>
    <row r="23" spans="1:33" s="172" customFormat="1" ht="26.4" customHeight="1" x14ac:dyDescent="0.2">
      <c r="B23" s="176"/>
      <c r="C23" s="178" t="s">
        <v>579</v>
      </c>
      <c r="D23" s="285">
        <f>D12-D21-D22</f>
        <v>0</v>
      </c>
      <c r="E23" s="285">
        <f t="shared" ref="E23:AG23" si="2">E12-E21-E22</f>
        <v>0</v>
      </c>
      <c r="F23" s="285">
        <f t="shared" si="2"/>
        <v>0</v>
      </c>
      <c r="G23" s="285">
        <f t="shared" si="2"/>
        <v>0</v>
      </c>
      <c r="H23" s="285">
        <f t="shared" si="2"/>
        <v>0</v>
      </c>
      <c r="I23" s="285">
        <f t="shared" si="2"/>
        <v>0</v>
      </c>
      <c r="J23" s="285">
        <f t="shared" si="2"/>
        <v>0</v>
      </c>
      <c r="K23" s="285">
        <f t="shared" si="2"/>
        <v>0</v>
      </c>
      <c r="L23" s="285">
        <f t="shared" si="2"/>
        <v>0</v>
      </c>
      <c r="M23" s="285">
        <f t="shared" si="2"/>
        <v>0</v>
      </c>
      <c r="N23" s="285">
        <f t="shared" si="2"/>
        <v>0</v>
      </c>
      <c r="O23" s="285">
        <f t="shared" si="2"/>
        <v>0</v>
      </c>
      <c r="P23" s="285">
        <f t="shared" si="2"/>
        <v>0</v>
      </c>
      <c r="Q23" s="285">
        <f t="shared" si="2"/>
        <v>0</v>
      </c>
      <c r="R23" s="285">
        <f t="shared" si="2"/>
        <v>0</v>
      </c>
      <c r="S23" s="285">
        <f t="shared" si="2"/>
        <v>0</v>
      </c>
      <c r="T23" s="285">
        <f t="shared" si="2"/>
        <v>0</v>
      </c>
      <c r="U23" s="285">
        <f t="shared" si="2"/>
        <v>0</v>
      </c>
      <c r="V23" s="285">
        <f t="shared" si="2"/>
        <v>0</v>
      </c>
      <c r="W23" s="285">
        <f t="shared" si="2"/>
        <v>0</v>
      </c>
      <c r="X23" s="285">
        <f t="shared" si="2"/>
        <v>0</v>
      </c>
      <c r="Y23" s="285">
        <f t="shared" si="2"/>
        <v>0</v>
      </c>
      <c r="Z23" s="285">
        <f t="shared" si="2"/>
        <v>0</v>
      </c>
      <c r="AA23" s="285">
        <f t="shared" si="2"/>
        <v>0</v>
      </c>
      <c r="AB23" s="285">
        <f t="shared" si="2"/>
        <v>0</v>
      </c>
      <c r="AC23" s="285">
        <f t="shared" si="2"/>
        <v>0</v>
      </c>
      <c r="AD23" s="285">
        <f t="shared" si="2"/>
        <v>0</v>
      </c>
      <c r="AE23" s="285">
        <f t="shared" si="2"/>
        <v>0</v>
      </c>
      <c r="AF23" s="285">
        <f t="shared" si="2"/>
        <v>0</v>
      </c>
      <c r="AG23" s="285">
        <f t="shared" si="2"/>
        <v>0</v>
      </c>
    </row>
    <row r="24" spans="1:33" x14ac:dyDescent="0.2">
      <c r="B24" s="175"/>
      <c r="C24" s="179"/>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row>
    <row r="25" spans="1:33" ht="25.95" customHeight="1" x14ac:dyDescent="0.2">
      <c r="B25" s="175"/>
      <c r="C25" s="179"/>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row>
    <row r="26" spans="1:33" x14ac:dyDescent="0.2">
      <c r="B26" s="175"/>
      <c r="C26" s="179"/>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row>
    <row r="27" spans="1:33" x14ac:dyDescent="0.2">
      <c r="B27" s="175"/>
      <c r="C27" s="179"/>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row>
    <row r="28" spans="1:33" hidden="1" x14ac:dyDescent="0.2">
      <c r="B28" s="175"/>
      <c r="C28" s="179"/>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row>
    <row r="29" spans="1:33" s="181" customFormat="1" ht="26.25" customHeight="1" x14ac:dyDescent="0.3">
      <c r="B29" s="492" t="s">
        <v>237</v>
      </c>
      <c r="C29" s="492"/>
      <c r="D29" s="239">
        <v>45413</v>
      </c>
      <c r="E29" s="182" t="s">
        <v>236</v>
      </c>
      <c r="F29" s="182"/>
      <c r="G29" s="182"/>
      <c r="H29" s="182"/>
      <c r="I29" s="182"/>
      <c r="J29" s="182"/>
      <c r="K29" s="182"/>
      <c r="L29" s="182"/>
      <c r="M29" s="182"/>
      <c r="N29" s="182"/>
      <c r="O29" s="182"/>
      <c r="P29" s="182"/>
      <c r="Q29" s="182"/>
      <c r="R29" s="345"/>
      <c r="S29" s="345"/>
      <c r="T29" s="345"/>
      <c r="U29" s="345"/>
      <c r="V29" s="345"/>
      <c r="W29" s="345"/>
      <c r="X29" s="346"/>
      <c r="Y29" s="346"/>
      <c r="Z29" s="346"/>
      <c r="AA29" s="346"/>
      <c r="AB29" s="346"/>
      <c r="AC29" s="346"/>
      <c r="AD29" s="346"/>
      <c r="AE29" s="346"/>
      <c r="AF29" s="346"/>
      <c r="AG29" s="346"/>
    </row>
    <row r="30" spans="1:33" s="181" customFormat="1" ht="26.25" customHeight="1" x14ac:dyDescent="0.2">
      <c r="B30" s="492" t="s">
        <v>51</v>
      </c>
      <c r="C30" s="492"/>
      <c r="D30" s="238">
        <v>48</v>
      </c>
      <c r="E30" s="270">
        <f>COUNTIF(Buget_cerere!N85:Q85,"&gt;0")</f>
        <v>0</v>
      </c>
      <c r="F30" s="271">
        <f>Amortizare!E32</f>
        <v>0</v>
      </c>
      <c r="G30" s="182"/>
      <c r="H30" s="182"/>
      <c r="I30" s="182"/>
      <c r="J30" s="182"/>
      <c r="K30" s="182"/>
      <c r="L30" s="182"/>
      <c r="M30" s="182"/>
      <c r="N30" s="182"/>
      <c r="O30" s="182"/>
      <c r="P30" s="182"/>
      <c r="Q30" s="182"/>
      <c r="R30" s="345"/>
      <c r="S30" s="345"/>
      <c r="T30" s="345"/>
      <c r="U30" s="345"/>
      <c r="V30" s="345"/>
      <c r="W30" s="345"/>
      <c r="X30" s="346"/>
      <c r="Y30" s="346"/>
      <c r="Z30" s="346"/>
      <c r="AA30" s="346"/>
      <c r="AB30" s="346"/>
      <c r="AC30" s="346"/>
      <c r="AD30" s="346"/>
      <c r="AE30" s="346"/>
      <c r="AF30" s="346"/>
      <c r="AG30" s="346"/>
    </row>
    <row r="31" spans="1:33" s="183" customFormat="1" hidden="1" x14ac:dyDescent="0.3">
      <c r="B31" s="184"/>
      <c r="C31" s="185"/>
      <c r="D31" s="173" t="s">
        <v>85</v>
      </c>
      <c r="E31" s="173" t="s">
        <v>86</v>
      </c>
      <c r="F31" s="173" t="s">
        <v>87</v>
      </c>
      <c r="G31" s="173" t="s">
        <v>88</v>
      </c>
      <c r="H31" s="173" t="s">
        <v>89</v>
      </c>
      <c r="I31" s="173" t="s">
        <v>90</v>
      </c>
      <c r="J31" s="173" t="s">
        <v>91</v>
      </c>
      <c r="K31" s="173" t="s">
        <v>92</v>
      </c>
      <c r="L31" s="173" t="s">
        <v>93</v>
      </c>
      <c r="M31" s="173" t="s">
        <v>94</v>
      </c>
      <c r="N31" s="173" t="s">
        <v>95</v>
      </c>
      <c r="O31" s="173" t="s">
        <v>96</v>
      </c>
      <c r="P31" s="173" t="s">
        <v>97</v>
      </c>
      <c r="Q31" s="173" t="s">
        <v>98</v>
      </c>
      <c r="R31" s="173" t="s">
        <v>99</v>
      </c>
      <c r="S31" s="173" t="s">
        <v>100</v>
      </c>
      <c r="T31" s="173" t="s">
        <v>101</v>
      </c>
      <c r="U31" s="173" t="s">
        <v>102</v>
      </c>
      <c r="V31" s="173" t="s">
        <v>103</v>
      </c>
      <c r="W31" s="173" t="s">
        <v>104</v>
      </c>
      <c r="X31" s="173" t="s">
        <v>118</v>
      </c>
      <c r="Y31" s="173" t="s">
        <v>119</v>
      </c>
      <c r="Z31" s="173" t="s">
        <v>120</v>
      </c>
      <c r="AA31" s="173" t="s">
        <v>121</v>
      </c>
      <c r="AB31" s="173" t="s">
        <v>122</v>
      </c>
      <c r="AC31" s="173" t="s">
        <v>140</v>
      </c>
      <c r="AD31" s="173" t="s">
        <v>141</v>
      </c>
      <c r="AE31" s="173" t="s">
        <v>142</v>
      </c>
      <c r="AF31" s="173" t="s">
        <v>143</v>
      </c>
      <c r="AG31" s="173" t="s">
        <v>144</v>
      </c>
    </row>
    <row r="32" spans="1:33" s="186" customFormat="1" hidden="1" x14ac:dyDescent="0.2">
      <c r="B32" s="187"/>
      <c r="C32" s="188"/>
      <c r="D32" s="189">
        <f>IF(D36="Implementare",0,C32+1)</f>
        <v>0</v>
      </c>
      <c r="E32" s="189">
        <f>IF(E36="Implementare",0,D32+1)</f>
        <v>0</v>
      </c>
      <c r="F32" s="189">
        <f t="shared" ref="F32:AG32" si="3">IF(F36="Implementare",0,E32+1)</f>
        <v>0</v>
      </c>
      <c r="G32" s="189">
        <f t="shared" si="3"/>
        <v>0</v>
      </c>
      <c r="H32" s="189">
        <f t="shared" si="3"/>
        <v>0</v>
      </c>
      <c r="I32" s="189">
        <f t="shared" si="3"/>
        <v>1</v>
      </c>
      <c r="J32" s="189">
        <f t="shared" si="3"/>
        <v>2</v>
      </c>
      <c r="K32" s="189">
        <f t="shared" si="3"/>
        <v>3</v>
      </c>
      <c r="L32" s="189">
        <f t="shared" si="3"/>
        <v>4</v>
      </c>
      <c r="M32" s="189">
        <f t="shared" si="3"/>
        <v>5</v>
      </c>
      <c r="N32" s="189">
        <f t="shared" si="3"/>
        <v>6</v>
      </c>
      <c r="O32" s="189">
        <f t="shared" si="3"/>
        <v>7</v>
      </c>
      <c r="P32" s="189">
        <f t="shared" si="3"/>
        <v>8</v>
      </c>
      <c r="Q32" s="189">
        <f t="shared" si="3"/>
        <v>9</v>
      </c>
      <c r="R32" s="189">
        <f t="shared" si="3"/>
        <v>10</v>
      </c>
      <c r="S32" s="189">
        <f t="shared" si="3"/>
        <v>11</v>
      </c>
      <c r="T32" s="189">
        <f t="shared" si="3"/>
        <v>12</v>
      </c>
      <c r="U32" s="189">
        <f t="shared" si="3"/>
        <v>13</v>
      </c>
      <c r="V32" s="189">
        <f t="shared" si="3"/>
        <v>14</v>
      </c>
      <c r="W32" s="189">
        <f t="shared" si="3"/>
        <v>15</v>
      </c>
      <c r="X32" s="189">
        <f t="shared" si="3"/>
        <v>16</v>
      </c>
      <c r="Y32" s="189">
        <f t="shared" si="3"/>
        <v>17</v>
      </c>
      <c r="Z32" s="189">
        <f t="shared" si="3"/>
        <v>18</v>
      </c>
      <c r="AA32" s="189">
        <f t="shared" si="3"/>
        <v>19</v>
      </c>
      <c r="AB32" s="189">
        <f t="shared" si="3"/>
        <v>20</v>
      </c>
      <c r="AC32" s="189">
        <f t="shared" si="3"/>
        <v>21</v>
      </c>
      <c r="AD32" s="189">
        <f t="shared" si="3"/>
        <v>22</v>
      </c>
      <c r="AE32" s="189">
        <f t="shared" si="3"/>
        <v>23</v>
      </c>
      <c r="AF32" s="189">
        <f t="shared" si="3"/>
        <v>24</v>
      </c>
      <c r="AG32" s="189">
        <f t="shared" si="3"/>
        <v>25</v>
      </c>
    </row>
    <row r="33" spans="1:33" s="186" customFormat="1" x14ac:dyDescent="0.2">
      <c r="B33" s="187"/>
      <c r="C33" s="188"/>
      <c r="D33" s="189">
        <f>YEAR(D29)</f>
        <v>2024</v>
      </c>
      <c r="E33" s="189">
        <f>D33+1</f>
        <v>2025</v>
      </c>
      <c r="F33" s="189">
        <f t="shared" ref="F33:AG33" si="4">E33+1</f>
        <v>2026</v>
      </c>
      <c r="G33" s="189">
        <f t="shared" si="4"/>
        <v>2027</v>
      </c>
      <c r="H33" s="189">
        <f t="shared" si="4"/>
        <v>2028</v>
      </c>
      <c r="I33" s="189">
        <f t="shared" si="4"/>
        <v>2029</v>
      </c>
      <c r="J33" s="189">
        <f t="shared" si="4"/>
        <v>2030</v>
      </c>
      <c r="K33" s="189">
        <f t="shared" si="4"/>
        <v>2031</v>
      </c>
      <c r="L33" s="189">
        <f t="shared" si="4"/>
        <v>2032</v>
      </c>
      <c r="M33" s="189">
        <f t="shared" si="4"/>
        <v>2033</v>
      </c>
      <c r="N33" s="189">
        <f t="shared" si="4"/>
        <v>2034</v>
      </c>
      <c r="O33" s="189">
        <f t="shared" si="4"/>
        <v>2035</v>
      </c>
      <c r="P33" s="189">
        <f t="shared" si="4"/>
        <v>2036</v>
      </c>
      <c r="Q33" s="189">
        <f t="shared" si="4"/>
        <v>2037</v>
      </c>
      <c r="R33" s="189">
        <f t="shared" si="4"/>
        <v>2038</v>
      </c>
      <c r="S33" s="189">
        <f t="shared" si="4"/>
        <v>2039</v>
      </c>
      <c r="T33" s="189">
        <f t="shared" si="4"/>
        <v>2040</v>
      </c>
      <c r="U33" s="189">
        <f t="shared" si="4"/>
        <v>2041</v>
      </c>
      <c r="V33" s="189">
        <f t="shared" si="4"/>
        <v>2042</v>
      </c>
      <c r="W33" s="189">
        <f t="shared" si="4"/>
        <v>2043</v>
      </c>
      <c r="X33" s="189">
        <f t="shared" si="4"/>
        <v>2044</v>
      </c>
      <c r="Y33" s="189">
        <f t="shared" si="4"/>
        <v>2045</v>
      </c>
      <c r="Z33" s="189">
        <f t="shared" si="4"/>
        <v>2046</v>
      </c>
      <c r="AA33" s="189">
        <f t="shared" si="4"/>
        <v>2047</v>
      </c>
      <c r="AB33" s="189">
        <f t="shared" si="4"/>
        <v>2048</v>
      </c>
      <c r="AC33" s="189">
        <f t="shared" si="4"/>
        <v>2049</v>
      </c>
      <c r="AD33" s="189">
        <f t="shared" si="4"/>
        <v>2050</v>
      </c>
      <c r="AE33" s="189">
        <f t="shared" si="4"/>
        <v>2051</v>
      </c>
      <c r="AF33" s="189">
        <f t="shared" si="4"/>
        <v>2052</v>
      </c>
      <c r="AG33" s="189">
        <f t="shared" si="4"/>
        <v>2053</v>
      </c>
    </row>
    <row r="34" spans="1:33" s="190" customFormat="1" hidden="1" x14ac:dyDescent="0.2">
      <c r="B34" s="191"/>
      <c r="C34" s="192"/>
      <c r="D34" s="193">
        <f>DATE(D33,12,31)</f>
        <v>45657</v>
      </c>
      <c r="E34" s="193">
        <f t="shared" ref="E34:AG34" si="5">DATE(E33,12,31)</f>
        <v>46022</v>
      </c>
      <c r="F34" s="193">
        <f t="shared" si="5"/>
        <v>46387</v>
      </c>
      <c r="G34" s="193">
        <f t="shared" si="5"/>
        <v>46752</v>
      </c>
      <c r="H34" s="193">
        <f t="shared" si="5"/>
        <v>47118</v>
      </c>
      <c r="I34" s="193">
        <f t="shared" si="5"/>
        <v>47483</v>
      </c>
      <c r="J34" s="193">
        <f t="shared" si="5"/>
        <v>47848</v>
      </c>
      <c r="K34" s="193">
        <f t="shared" si="5"/>
        <v>48213</v>
      </c>
      <c r="L34" s="193">
        <f t="shared" si="5"/>
        <v>48579</v>
      </c>
      <c r="M34" s="193">
        <f t="shared" si="5"/>
        <v>48944</v>
      </c>
      <c r="N34" s="193">
        <f t="shared" si="5"/>
        <v>49309</v>
      </c>
      <c r="O34" s="193">
        <f t="shared" si="5"/>
        <v>49674</v>
      </c>
      <c r="P34" s="193">
        <f t="shared" si="5"/>
        <v>50040</v>
      </c>
      <c r="Q34" s="193">
        <f t="shared" si="5"/>
        <v>50405</v>
      </c>
      <c r="R34" s="193">
        <f t="shared" si="5"/>
        <v>50770</v>
      </c>
      <c r="S34" s="193">
        <f t="shared" si="5"/>
        <v>51135</v>
      </c>
      <c r="T34" s="193">
        <f t="shared" si="5"/>
        <v>51501</v>
      </c>
      <c r="U34" s="193">
        <f t="shared" si="5"/>
        <v>51866</v>
      </c>
      <c r="V34" s="193">
        <f t="shared" si="5"/>
        <v>52231</v>
      </c>
      <c r="W34" s="193">
        <f t="shared" si="5"/>
        <v>52596</v>
      </c>
      <c r="X34" s="193">
        <f t="shared" si="5"/>
        <v>52962</v>
      </c>
      <c r="Y34" s="193">
        <f t="shared" si="5"/>
        <v>53327</v>
      </c>
      <c r="Z34" s="193">
        <f t="shared" si="5"/>
        <v>53692</v>
      </c>
      <c r="AA34" s="193">
        <f t="shared" si="5"/>
        <v>54057</v>
      </c>
      <c r="AB34" s="193">
        <f t="shared" si="5"/>
        <v>54423</v>
      </c>
      <c r="AC34" s="193">
        <f t="shared" si="5"/>
        <v>54788</v>
      </c>
      <c r="AD34" s="193">
        <f t="shared" si="5"/>
        <v>55153</v>
      </c>
      <c r="AE34" s="193">
        <f t="shared" si="5"/>
        <v>55518</v>
      </c>
      <c r="AF34" s="193">
        <f t="shared" si="5"/>
        <v>55884</v>
      </c>
      <c r="AG34" s="193">
        <f t="shared" si="5"/>
        <v>56249</v>
      </c>
    </row>
    <row r="35" spans="1:33" s="190" customFormat="1" hidden="1" x14ac:dyDescent="0.2">
      <c r="B35" s="191"/>
      <c r="C35" s="192"/>
      <c r="D35" s="189">
        <f>DATEDIF(D29-1,D34,"M")</f>
        <v>8</v>
      </c>
      <c r="E35" s="189">
        <f>DATEDIF(D34,E34,"M")</f>
        <v>12</v>
      </c>
      <c r="F35" s="189">
        <f t="shared" ref="F35:AG35" si="6">DATEDIF(E34,F34,"M")</f>
        <v>12</v>
      </c>
      <c r="G35" s="189">
        <f t="shared" si="6"/>
        <v>12</v>
      </c>
      <c r="H35" s="189">
        <f t="shared" si="6"/>
        <v>12</v>
      </c>
      <c r="I35" s="189">
        <f t="shared" si="6"/>
        <v>12</v>
      </c>
      <c r="J35" s="189">
        <f t="shared" si="6"/>
        <v>12</v>
      </c>
      <c r="K35" s="189">
        <f t="shared" si="6"/>
        <v>12</v>
      </c>
      <c r="L35" s="189">
        <f t="shared" si="6"/>
        <v>12</v>
      </c>
      <c r="M35" s="189">
        <f t="shared" si="6"/>
        <v>12</v>
      </c>
      <c r="N35" s="189">
        <f t="shared" si="6"/>
        <v>12</v>
      </c>
      <c r="O35" s="189">
        <f t="shared" si="6"/>
        <v>12</v>
      </c>
      <c r="P35" s="189">
        <f t="shared" si="6"/>
        <v>12</v>
      </c>
      <c r="Q35" s="189">
        <f t="shared" si="6"/>
        <v>12</v>
      </c>
      <c r="R35" s="189">
        <f t="shared" si="6"/>
        <v>12</v>
      </c>
      <c r="S35" s="189">
        <f t="shared" si="6"/>
        <v>12</v>
      </c>
      <c r="T35" s="189">
        <f t="shared" si="6"/>
        <v>12</v>
      </c>
      <c r="U35" s="189">
        <f t="shared" si="6"/>
        <v>12</v>
      </c>
      <c r="V35" s="189">
        <f t="shared" si="6"/>
        <v>12</v>
      </c>
      <c r="W35" s="189">
        <f t="shared" si="6"/>
        <v>12</v>
      </c>
      <c r="X35" s="189">
        <f t="shared" si="6"/>
        <v>12</v>
      </c>
      <c r="Y35" s="189">
        <f t="shared" si="6"/>
        <v>12</v>
      </c>
      <c r="Z35" s="189">
        <f t="shared" si="6"/>
        <v>12</v>
      </c>
      <c r="AA35" s="189">
        <f t="shared" si="6"/>
        <v>12</v>
      </c>
      <c r="AB35" s="189">
        <f t="shared" si="6"/>
        <v>12</v>
      </c>
      <c r="AC35" s="189">
        <f t="shared" si="6"/>
        <v>12</v>
      </c>
      <c r="AD35" s="189">
        <f t="shared" si="6"/>
        <v>12</v>
      </c>
      <c r="AE35" s="189">
        <f t="shared" si="6"/>
        <v>12</v>
      </c>
      <c r="AF35" s="189">
        <f t="shared" si="6"/>
        <v>12</v>
      </c>
      <c r="AG35" s="189">
        <f t="shared" si="6"/>
        <v>12</v>
      </c>
    </row>
    <row r="36" spans="1:33" s="194" customFormat="1" x14ac:dyDescent="0.2">
      <c r="B36" s="195"/>
      <c r="C36" s="196"/>
      <c r="D36" s="197" t="s">
        <v>19</v>
      </c>
      <c r="E36" s="197" t="str">
        <f>IF(D30-D35&gt;=0,"Implementare","Operare")</f>
        <v>Implementare</v>
      </c>
      <c r="F36" s="197" t="str">
        <f>IF($D$30-SUM(D$35:$E35)&gt;=0,"Implementare","Operare")</f>
        <v>Implementare</v>
      </c>
      <c r="G36" s="197" t="str">
        <f>IF($D$30-SUM(D$35:$F35)&gt;=0,"Implementare","Operare")</f>
        <v>Implementare</v>
      </c>
      <c r="H36" s="197" t="str">
        <f>IF($D$30-SUM(D$35:$G35)&gt;=0,"Implementare","Operare")</f>
        <v>Implementare</v>
      </c>
      <c r="I36" s="197" t="str">
        <f>IF($D$30-SUM(D$35:$H35)&gt;=0,"Implementare","Operare")</f>
        <v>Operare</v>
      </c>
      <c r="J36" s="197" t="str">
        <f>IF($D$30-SUM(D$35:$I35)&gt;=0,"Implementare","Operare")</f>
        <v>Operare</v>
      </c>
      <c r="K36" s="197" t="str">
        <f>IF($D$30-SUM(D$35:$J35)&gt;=0,"Implementare","Operare")</f>
        <v>Operare</v>
      </c>
      <c r="L36" s="197" t="str">
        <f>IF($D$30-SUM(D$35:$K35)&gt;=0,"Implementare","Operare")</f>
        <v>Operare</v>
      </c>
      <c r="M36" s="197" t="str">
        <f>IF($D$30-SUM(D$35:$L35)&gt;=0,"Implementare","Operare")</f>
        <v>Operare</v>
      </c>
      <c r="N36" s="197" t="str">
        <f>IF($D$30-SUM($D$35:M35)&gt;=0,"Implementare","Operare")</f>
        <v>Operare</v>
      </c>
      <c r="O36" s="197" t="str">
        <f>IF($D$30-SUM($D$35:N35)&gt;=0,"Implementare","Operare")</f>
        <v>Operare</v>
      </c>
      <c r="P36" s="197" t="str">
        <f>IF($D$30-SUM($D$35:O35)&gt;=0,"Implementare","Operare")</f>
        <v>Operare</v>
      </c>
      <c r="Q36" s="197" t="str">
        <f>IF($D$30-SUM($D$35:P35)&gt;=0,"Implementare","Operare")</f>
        <v>Operare</v>
      </c>
      <c r="R36" s="197" t="str">
        <f>IF($D$30-SUM($D$35:Q35)&gt;=0,"Implementare","Operare")</f>
        <v>Operare</v>
      </c>
      <c r="S36" s="197" t="str">
        <f>IF($D$30-SUM($D$35:R35)&gt;=0,"Implementare","Operare")</f>
        <v>Operare</v>
      </c>
      <c r="T36" s="197" t="str">
        <f>IF($D$30-SUM($D$35:S35)&gt;=0,"Implementare","Operare")</f>
        <v>Operare</v>
      </c>
      <c r="U36" s="197" t="str">
        <f>IF($D$30-SUM($D$35:T35)&gt;=0,"Implementare","Operare")</f>
        <v>Operare</v>
      </c>
      <c r="V36" s="197" t="str">
        <f>IF($D$30-SUM($D$35:U35)&gt;=0,"Implementare","Operare")</f>
        <v>Operare</v>
      </c>
      <c r="W36" s="197" t="str">
        <f>IF($D$30-SUM($D$35:V35)&gt;=0,"Implementare","Operare")</f>
        <v>Operare</v>
      </c>
      <c r="X36" s="197" t="str">
        <f>IF($D$30-SUM($D$35:W35)&gt;=0,"Implementare","Operare")</f>
        <v>Operare</v>
      </c>
      <c r="Y36" s="197" t="str">
        <f>IF($D$30-SUM($D$35:X35)&gt;=0,"Implementare","Operare")</f>
        <v>Operare</v>
      </c>
      <c r="Z36" s="197" t="str">
        <f>IF($D$30-SUM($D$35:Y35)&gt;=0,"Implementare","Operare")</f>
        <v>Operare</v>
      </c>
      <c r="AA36" s="197" t="str">
        <f>IF($D$30-SUM($D$35:Z35)&gt;=0,"Implementare","Operare")</f>
        <v>Operare</v>
      </c>
      <c r="AB36" s="197" t="str">
        <f>IF($D$30-SUM($D$35:AA35)&gt;=0,"Implementare","Operare")</f>
        <v>Operare</v>
      </c>
      <c r="AC36" s="197" t="str">
        <f>IF($D$30-SUM($D$35:AB35)&gt;=0,"Implementare","Operare")</f>
        <v>Operare</v>
      </c>
      <c r="AD36" s="197" t="str">
        <f>IF($D$30-SUM($D$35:AC35)&gt;=0,"Implementare","Operare")</f>
        <v>Operare</v>
      </c>
      <c r="AE36" s="197" t="str">
        <f>IF($D$30-SUM($D$35:AD35)&gt;=0,"Implementare","Operare")</f>
        <v>Operare</v>
      </c>
      <c r="AF36" s="197" t="str">
        <f>IF($D$30-SUM($D$35:AE35)&gt;=0,"Implementare","Operare")</f>
        <v>Operare</v>
      </c>
      <c r="AG36" s="197" t="str">
        <f>IF($D$30-SUM($D$35:AF35)&gt;=0,"Implementare","Operare")</f>
        <v>Operare</v>
      </c>
    </row>
    <row r="37" spans="1:33" s="198" customFormat="1" hidden="1" x14ac:dyDescent="0.2">
      <c r="B37" s="199"/>
      <c r="C37" s="200"/>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row>
    <row r="38" spans="1:33" s="198" customFormat="1" x14ac:dyDescent="0.2">
      <c r="B38" s="199"/>
      <c r="C38" s="200"/>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row>
    <row r="39" spans="1:33" s="330" customFormat="1" ht="11.4" customHeight="1" x14ac:dyDescent="0.2">
      <c r="B39" s="199"/>
      <c r="C39" s="331"/>
      <c r="D39" s="332">
        <v>1</v>
      </c>
      <c r="E39" s="332">
        <v>2</v>
      </c>
      <c r="F39" s="332">
        <v>3</v>
      </c>
      <c r="G39" s="332">
        <v>4</v>
      </c>
      <c r="H39" s="332">
        <v>5</v>
      </c>
      <c r="I39" s="332">
        <v>6</v>
      </c>
      <c r="J39" s="332">
        <v>7</v>
      </c>
      <c r="K39" s="332">
        <v>8</v>
      </c>
      <c r="L39" s="332">
        <v>9</v>
      </c>
      <c r="M39" s="332">
        <v>10</v>
      </c>
      <c r="N39" s="332">
        <v>11</v>
      </c>
      <c r="O39" s="332">
        <v>12</v>
      </c>
      <c r="P39" s="332">
        <v>13</v>
      </c>
      <c r="Q39" s="332">
        <v>14</v>
      </c>
      <c r="R39" s="332">
        <v>15</v>
      </c>
      <c r="S39" s="332">
        <v>16</v>
      </c>
      <c r="T39" s="332">
        <v>17</v>
      </c>
      <c r="U39" s="332">
        <v>18</v>
      </c>
      <c r="V39" s="332">
        <v>19</v>
      </c>
      <c r="W39" s="332">
        <v>20</v>
      </c>
      <c r="X39" s="332">
        <v>21</v>
      </c>
      <c r="Y39" s="332">
        <v>22</v>
      </c>
      <c r="Z39" s="332">
        <v>23</v>
      </c>
      <c r="AA39" s="332">
        <v>24</v>
      </c>
      <c r="AB39" s="332">
        <v>25</v>
      </c>
      <c r="AC39" s="332">
        <v>26</v>
      </c>
      <c r="AD39" s="332">
        <v>27</v>
      </c>
      <c r="AE39" s="332">
        <v>28</v>
      </c>
      <c r="AF39" s="332">
        <v>29</v>
      </c>
      <c r="AG39" s="332">
        <v>30</v>
      </c>
    </row>
    <row r="40" spans="1:33" ht="15.6" customHeight="1" x14ac:dyDescent="0.2">
      <c r="B40" s="159"/>
      <c r="C40" s="489" t="s">
        <v>74</v>
      </c>
      <c r="D40" s="489"/>
      <c r="E40" s="489"/>
      <c r="F40" s="489"/>
      <c r="G40" s="489"/>
      <c r="H40" s="489"/>
      <c r="I40" s="489"/>
      <c r="J40" s="489"/>
      <c r="K40" s="489"/>
      <c r="L40" s="489"/>
      <c r="M40" s="489"/>
      <c r="N40" s="489"/>
      <c r="O40" s="489" t="s">
        <v>74</v>
      </c>
      <c r="P40" s="489"/>
      <c r="Q40" s="489"/>
      <c r="R40" s="489"/>
      <c r="S40" s="489"/>
      <c r="T40" s="489"/>
      <c r="U40" s="489"/>
      <c r="V40" s="489"/>
      <c r="W40" s="489"/>
      <c r="X40" s="489"/>
      <c r="Y40" s="489"/>
      <c r="Z40" s="489"/>
      <c r="AA40" s="489" t="s">
        <v>74</v>
      </c>
      <c r="AB40" s="489"/>
      <c r="AC40" s="489"/>
      <c r="AD40" s="489"/>
      <c r="AE40" s="489"/>
      <c r="AF40" s="489"/>
      <c r="AG40" s="489"/>
    </row>
    <row r="41" spans="1:33" s="160" customFormat="1" x14ac:dyDescent="0.3">
      <c r="C41" s="202"/>
      <c r="D41" s="491" t="s">
        <v>69</v>
      </c>
      <c r="E41" s="491"/>
      <c r="F41" s="491"/>
      <c r="G41" s="491"/>
      <c r="H41" s="491"/>
      <c r="I41" s="491"/>
      <c r="J41" s="491"/>
      <c r="K41" s="491"/>
      <c r="L41" s="491"/>
      <c r="M41" s="491"/>
      <c r="N41" s="491"/>
      <c r="O41" s="491"/>
      <c r="P41" s="491"/>
      <c r="Q41" s="491"/>
      <c r="R41" s="203"/>
      <c r="S41" s="203"/>
      <c r="T41" s="203"/>
      <c r="U41" s="203"/>
      <c r="V41" s="203"/>
      <c r="W41" s="203"/>
    </row>
    <row r="42" spans="1:33" s="160" customFormat="1" x14ac:dyDescent="0.2">
      <c r="B42" s="166"/>
      <c r="C42" s="167"/>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row>
    <row r="43" spans="1:33" s="160" customFormat="1" ht="30.6" x14ac:dyDescent="0.3">
      <c r="A43" s="160">
        <v>1</v>
      </c>
      <c r="B43" s="204">
        <f>B5</f>
        <v>1</v>
      </c>
      <c r="C43" s="169" t="str">
        <f>C5</f>
        <v>Completati tipul de venit din activitatea operationala a infrastructurii</v>
      </c>
      <c r="D43" s="281">
        <v>0</v>
      </c>
      <c r="E43" s="281">
        <v>0</v>
      </c>
      <c r="F43" s="281">
        <v>0</v>
      </c>
      <c r="G43" s="281">
        <v>0</v>
      </c>
      <c r="H43" s="281">
        <v>0</v>
      </c>
      <c r="I43" s="281">
        <v>0</v>
      </c>
      <c r="J43" s="281">
        <v>0</v>
      </c>
      <c r="K43" s="281">
        <v>0</v>
      </c>
      <c r="L43" s="281">
        <v>0</v>
      </c>
      <c r="M43" s="281">
        <v>0</v>
      </c>
      <c r="N43" s="281">
        <v>0</v>
      </c>
      <c r="O43" s="281">
        <v>0</v>
      </c>
      <c r="P43" s="281">
        <v>0</v>
      </c>
      <c r="Q43" s="281">
        <v>0</v>
      </c>
      <c r="R43" s="281">
        <v>0</v>
      </c>
      <c r="S43" s="281">
        <v>0</v>
      </c>
      <c r="T43" s="281">
        <v>0</v>
      </c>
      <c r="U43" s="281">
        <v>0</v>
      </c>
      <c r="V43" s="281">
        <v>0</v>
      </c>
      <c r="W43" s="281">
        <v>0</v>
      </c>
      <c r="X43" s="281">
        <v>0</v>
      </c>
      <c r="Y43" s="281">
        <v>0</v>
      </c>
      <c r="Z43" s="281">
        <v>0</v>
      </c>
      <c r="AA43" s="281">
        <v>0</v>
      </c>
      <c r="AB43" s="281">
        <v>0</v>
      </c>
      <c r="AC43" s="281">
        <v>0</v>
      </c>
      <c r="AD43" s="281">
        <v>0</v>
      </c>
      <c r="AE43" s="281">
        <v>0</v>
      </c>
      <c r="AF43" s="281">
        <v>0</v>
      </c>
      <c r="AG43" s="281">
        <v>0</v>
      </c>
    </row>
    <row r="44" spans="1:33" s="160" customFormat="1" ht="30.6" x14ac:dyDescent="0.3">
      <c r="A44" s="160">
        <v>2</v>
      </c>
      <c r="B44" s="204">
        <f t="shared" ref="B44" si="7">B6</f>
        <v>2</v>
      </c>
      <c r="C44" s="169" t="str">
        <f>C6</f>
        <v>Completati tipul de venit din activitatea operationala a infrastructurii</v>
      </c>
      <c r="D44" s="281">
        <v>0</v>
      </c>
      <c r="E44" s="281">
        <v>0</v>
      </c>
      <c r="F44" s="281">
        <v>0</v>
      </c>
      <c r="G44" s="281">
        <v>0</v>
      </c>
      <c r="H44" s="281">
        <v>0</v>
      </c>
      <c r="I44" s="281">
        <v>0</v>
      </c>
      <c r="J44" s="281">
        <v>0</v>
      </c>
      <c r="K44" s="281">
        <v>0</v>
      </c>
      <c r="L44" s="281">
        <v>0</v>
      </c>
      <c r="M44" s="281">
        <v>0</v>
      </c>
      <c r="N44" s="281">
        <v>0</v>
      </c>
      <c r="O44" s="281">
        <v>0</v>
      </c>
      <c r="P44" s="281">
        <v>0</v>
      </c>
      <c r="Q44" s="281">
        <v>0</v>
      </c>
      <c r="R44" s="281">
        <v>0</v>
      </c>
      <c r="S44" s="281">
        <v>0</v>
      </c>
      <c r="T44" s="281">
        <v>0</v>
      </c>
      <c r="U44" s="281">
        <v>0</v>
      </c>
      <c r="V44" s="281">
        <v>0</v>
      </c>
      <c r="W44" s="281">
        <v>0</v>
      </c>
      <c r="X44" s="281">
        <v>0</v>
      </c>
      <c r="Y44" s="281">
        <v>0</v>
      </c>
      <c r="Z44" s="281">
        <v>0</v>
      </c>
      <c r="AA44" s="281">
        <v>0</v>
      </c>
      <c r="AB44" s="281">
        <v>0</v>
      </c>
      <c r="AC44" s="281">
        <v>0</v>
      </c>
      <c r="AD44" s="281">
        <v>0</v>
      </c>
      <c r="AE44" s="281">
        <v>0</v>
      </c>
      <c r="AF44" s="281">
        <v>0</v>
      </c>
      <c r="AG44" s="281">
        <v>0</v>
      </c>
    </row>
    <row r="45" spans="1:33" s="160" customFormat="1" ht="30.6" x14ac:dyDescent="0.3">
      <c r="A45" s="160">
        <v>3</v>
      </c>
      <c r="B45" s="204">
        <f t="shared" ref="B45" si="8">B7</f>
        <v>3</v>
      </c>
      <c r="C45" s="169" t="str">
        <f>C7</f>
        <v>Completati tipul de venit din activitatea operationala a infrastructurii</v>
      </c>
      <c r="D45" s="281">
        <v>0</v>
      </c>
      <c r="E45" s="281">
        <v>0</v>
      </c>
      <c r="F45" s="281">
        <v>0</v>
      </c>
      <c r="G45" s="281">
        <v>0</v>
      </c>
      <c r="H45" s="281">
        <v>0</v>
      </c>
      <c r="I45" s="281">
        <v>0</v>
      </c>
      <c r="J45" s="281">
        <v>0</v>
      </c>
      <c r="K45" s="281">
        <v>0</v>
      </c>
      <c r="L45" s="281">
        <v>0</v>
      </c>
      <c r="M45" s="281">
        <v>0</v>
      </c>
      <c r="N45" s="281">
        <v>0</v>
      </c>
      <c r="O45" s="281">
        <v>0</v>
      </c>
      <c r="P45" s="281">
        <v>0</v>
      </c>
      <c r="Q45" s="281">
        <v>0</v>
      </c>
      <c r="R45" s="281">
        <v>0</v>
      </c>
      <c r="S45" s="281">
        <v>0</v>
      </c>
      <c r="T45" s="281">
        <v>0</v>
      </c>
      <c r="U45" s="281">
        <v>0</v>
      </c>
      <c r="V45" s="281">
        <v>0</v>
      </c>
      <c r="W45" s="281">
        <v>0</v>
      </c>
      <c r="X45" s="281">
        <v>0</v>
      </c>
      <c r="Y45" s="281">
        <v>0</v>
      </c>
      <c r="Z45" s="281">
        <v>0</v>
      </c>
      <c r="AA45" s="281">
        <v>0</v>
      </c>
      <c r="AB45" s="281">
        <v>0</v>
      </c>
      <c r="AC45" s="281">
        <v>0</v>
      </c>
      <c r="AD45" s="281">
        <v>0</v>
      </c>
      <c r="AE45" s="281">
        <v>0</v>
      </c>
      <c r="AF45" s="281">
        <v>0</v>
      </c>
      <c r="AG45" s="281">
        <v>0</v>
      </c>
    </row>
    <row r="46" spans="1:33" s="160" customFormat="1" ht="30.6" x14ac:dyDescent="0.3">
      <c r="A46" s="160">
        <v>12</v>
      </c>
      <c r="B46" s="204">
        <f t="shared" ref="B46" si="9">B8</f>
        <v>4</v>
      </c>
      <c r="C46" s="169" t="str">
        <f>C8</f>
        <v>Completati tipul de venit din activitatea operationala a infrastructurii</v>
      </c>
      <c r="D46" s="281">
        <v>0</v>
      </c>
      <c r="E46" s="281">
        <v>0</v>
      </c>
      <c r="F46" s="281">
        <v>0</v>
      </c>
      <c r="G46" s="281">
        <v>0</v>
      </c>
      <c r="H46" s="281">
        <v>0</v>
      </c>
      <c r="I46" s="281">
        <v>0</v>
      </c>
      <c r="J46" s="281">
        <v>0</v>
      </c>
      <c r="K46" s="281">
        <v>0</v>
      </c>
      <c r="L46" s="281">
        <v>0</v>
      </c>
      <c r="M46" s="281">
        <v>0</v>
      </c>
      <c r="N46" s="281">
        <v>0</v>
      </c>
      <c r="O46" s="281">
        <v>0</v>
      </c>
      <c r="P46" s="281">
        <v>0</v>
      </c>
      <c r="Q46" s="281">
        <v>0</v>
      </c>
      <c r="R46" s="281">
        <v>0</v>
      </c>
      <c r="S46" s="281">
        <v>0</v>
      </c>
      <c r="T46" s="281">
        <v>0</v>
      </c>
      <c r="U46" s="281">
        <v>0</v>
      </c>
      <c r="V46" s="281">
        <v>0</v>
      </c>
      <c r="W46" s="281">
        <v>0</v>
      </c>
      <c r="X46" s="281">
        <v>0</v>
      </c>
      <c r="Y46" s="281">
        <v>0</v>
      </c>
      <c r="Z46" s="281">
        <v>0</v>
      </c>
      <c r="AA46" s="281">
        <v>0</v>
      </c>
      <c r="AB46" s="281">
        <v>0</v>
      </c>
      <c r="AC46" s="281">
        <v>0</v>
      </c>
      <c r="AD46" s="281">
        <v>0</v>
      </c>
      <c r="AE46" s="281">
        <v>0</v>
      </c>
      <c r="AF46" s="281">
        <v>0</v>
      </c>
      <c r="AG46" s="281">
        <v>0</v>
      </c>
    </row>
    <row r="47" spans="1:33" s="205" customFormat="1" ht="32.4" customHeight="1" x14ac:dyDescent="0.3">
      <c r="A47" s="205">
        <v>27</v>
      </c>
      <c r="B47" s="204">
        <f t="shared" ref="B47" si="10">B9</f>
        <v>5</v>
      </c>
      <c r="C47" s="177" t="str">
        <f>C9</f>
        <v>Venituri din alocatii bugetare pentru intretinerea curenta (funcționarea și întreținerea curentă)</v>
      </c>
      <c r="D47" s="281">
        <v>0</v>
      </c>
      <c r="E47" s="281">
        <v>0</v>
      </c>
      <c r="F47" s="281">
        <v>0</v>
      </c>
      <c r="G47" s="281">
        <v>0</v>
      </c>
      <c r="H47" s="281">
        <v>0</v>
      </c>
      <c r="I47" s="281">
        <v>0</v>
      </c>
      <c r="J47" s="281">
        <v>0</v>
      </c>
      <c r="K47" s="281">
        <v>0</v>
      </c>
      <c r="L47" s="281">
        <v>0</v>
      </c>
      <c r="M47" s="281">
        <v>0</v>
      </c>
      <c r="N47" s="281">
        <v>0</v>
      </c>
      <c r="O47" s="281">
        <v>0</v>
      </c>
      <c r="P47" s="281">
        <v>0</v>
      </c>
      <c r="Q47" s="281">
        <v>0</v>
      </c>
      <c r="R47" s="281">
        <v>0</v>
      </c>
      <c r="S47" s="281">
        <v>0</v>
      </c>
      <c r="T47" s="281">
        <v>0</v>
      </c>
      <c r="U47" s="281">
        <v>0</v>
      </c>
      <c r="V47" s="281">
        <v>0</v>
      </c>
      <c r="W47" s="281">
        <v>0</v>
      </c>
      <c r="X47" s="281">
        <v>0</v>
      </c>
      <c r="Y47" s="281">
        <v>0</v>
      </c>
      <c r="Z47" s="281">
        <v>0</v>
      </c>
      <c r="AA47" s="281">
        <v>0</v>
      </c>
      <c r="AB47" s="281">
        <v>0</v>
      </c>
      <c r="AC47" s="281">
        <v>0</v>
      </c>
      <c r="AD47" s="281">
        <v>0</v>
      </c>
      <c r="AE47" s="281">
        <v>0</v>
      </c>
      <c r="AF47" s="281">
        <v>0</v>
      </c>
      <c r="AG47" s="281">
        <v>0</v>
      </c>
    </row>
    <row r="48" spans="1:33" s="205" customFormat="1" ht="24" customHeight="1" x14ac:dyDescent="0.3">
      <c r="A48" s="205">
        <v>28</v>
      </c>
      <c r="B48" s="204">
        <f t="shared" ref="B48:C48" si="11">B10</f>
        <v>6</v>
      </c>
      <c r="C48" s="177" t="str">
        <f t="shared" si="11"/>
        <v>Venituri din alocatii bugetare pentru reparatii capitale</v>
      </c>
      <c r="D48" s="281">
        <v>0</v>
      </c>
      <c r="E48" s="281">
        <v>0</v>
      </c>
      <c r="F48" s="281">
        <v>0</v>
      </c>
      <c r="G48" s="281">
        <v>0</v>
      </c>
      <c r="H48" s="281">
        <v>0</v>
      </c>
      <c r="I48" s="281">
        <v>0</v>
      </c>
      <c r="J48" s="281">
        <v>0</v>
      </c>
      <c r="K48" s="281">
        <v>0</v>
      </c>
      <c r="L48" s="281">
        <v>0</v>
      </c>
      <c r="M48" s="281">
        <v>0</v>
      </c>
      <c r="N48" s="281">
        <v>0</v>
      </c>
      <c r="O48" s="281">
        <v>0</v>
      </c>
      <c r="P48" s="281">
        <v>0</v>
      </c>
      <c r="Q48" s="281">
        <v>0</v>
      </c>
      <c r="R48" s="281">
        <v>0</v>
      </c>
      <c r="S48" s="281">
        <v>0</v>
      </c>
      <c r="T48" s="281">
        <v>0</v>
      </c>
      <c r="U48" s="281">
        <v>0</v>
      </c>
      <c r="V48" s="281">
        <v>0</v>
      </c>
      <c r="W48" s="281">
        <v>0</v>
      </c>
      <c r="X48" s="281">
        <v>0</v>
      </c>
      <c r="Y48" s="281">
        <v>0</v>
      </c>
      <c r="Z48" s="281">
        <v>0</v>
      </c>
      <c r="AA48" s="281">
        <v>0</v>
      </c>
      <c r="AB48" s="281">
        <v>0</v>
      </c>
      <c r="AC48" s="281">
        <v>0</v>
      </c>
      <c r="AD48" s="281">
        <v>0</v>
      </c>
      <c r="AE48" s="281">
        <v>0</v>
      </c>
      <c r="AF48" s="281">
        <v>0</v>
      </c>
      <c r="AG48" s="281">
        <v>0</v>
      </c>
    </row>
    <row r="49" spans="1:33" s="160" customFormat="1" ht="39.6" customHeight="1" x14ac:dyDescent="0.3">
      <c r="A49" s="160">
        <v>22</v>
      </c>
      <c r="B49" s="204">
        <f t="shared" ref="B49:C49" si="12">B11</f>
        <v>7</v>
      </c>
      <c r="C49" s="177" t="str">
        <f t="shared" si="12"/>
        <v>Venituri din cotizatii/donatii/sponsorizari/ venituri din activitatea fara scop patrimonial</v>
      </c>
      <c r="D49" s="281">
        <v>0</v>
      </c>
      <c r="E49" s="281">
        <v>0</v>
      </c>
      <c r="F49" s="281">
        <v>0</v>
      </c>
      <c r="G49" s="281">
        <v>0</v>
      </c>
      <c r="H49" s="281">
        <v>0</v>
      </c>
      <c r="I49" s="281">
        <v>0</v>
      </c>
      <c r="J49" s="281">
        <v>0</v>
      </c>
      <c r="K49" s="281">
        <v>0</v>
      </c>
      <c r="L49" s="281">
        <v>0</v>
      </c>
      <c r="M49" s="281">
        <v>0</v>
      </c>
      <c r="N49" s="281">
        <v>0</v>
      </c>
      <c r="O49" s="281">
        <v>0</v>
      </c>
      <c r="P49" s="281">
        <v>0</v>
      </c>
      <c r="Q49" s="281">
        <v>0</v>
      </c>
      <c r="R49" s="281">
        <v>0</v>
      </c>
      <c r="S49" s="281">
        <v>0</v>
      </c>
      <c r="T49" s="281">
        <v>0</v>
      </c>
      <c r="U49" s="281">
        <v>0</v>
      </c>
      <c r="V49" s="281">
        <v>0</v>
      </c>
      <c r="W49" s="281">
        <v>0</v>
      </c>
      <c r="X49" s="281">
        <v>0</v>
      </c>
      <c r="Y49" s="281">
        <v>0</v>
      </c>
      <c r="Z49" s="281">
        <v>0</v>
      </c>
      <c r="AA49" s="281">
        <v>0</v>
      </c>
      <c r="AB49" s="281">
        <v>0</v>
      </c>
      <c r="AC49" s="281">
        <v>0</v>
      </c>
      <c r="AD49" s="281">
        <v>0</v>
      </c>
      <c r="AE49" s="281">
        <v>0</v>
      </c>
      <c r="AF49" s="281">
        <v>0</v>
      </c>
      <c r="AG49" s="281">
        <v>0</v>
      </c>
    </row>
    <row r="50" spans="1:33" s="172" customFormat="1" ht="19.2" customHeight="1" x14ac:dyDescent="0.2">
      <c r="B50" s="206"/>
      <c r="C50" s="174" t="s">
        <v>580</v>
      </c>
      <c r="D50" s="282">
        <f>SUM(D43:D49)</f>
        <v>0</v>
      </c>
      <c r="E50" s="282">
        <f t="shared" ref="E50:AG50" si="13">SUM(E43:E49)</f>
        <v>0</v>
      </c>
      <c r="F50" s="282">
        <f t="shared" si="13"/>
        <v>0</v>
      </c>
      <c r="G50" s="282">
        <f t="shared" si="13"/>
        <v>0</v>
      </c>
      <c r="H50" s="282">
        <f t="shared" si="13"/>
        <v>0</v>
      </c>
      <c r="I50" s="282">
        <f t="shared" si="13"/>
        <v>0</v>
      </c>
      <c r="J50" s="282">
        <f t="shared" si="13"/>
        <v>0</v>
      </c>
      <c r="K50" s="282">
        <f t="shared" si="13"/>
        <v>0</v>
      </c>
      <c r="L50" s="282">
        <f t="shared" si="13"/>
        <v>0</v>
      </c>
      <c r="M50" s="282">
        <f t="shared" si="13"/>
        <v>0</v>
      </c>
      <c r="N50" s="282">
        <f t="shared" si="13"/>
        <v>0</v>
      </c>
      <c r="O50" s="282">
        <f t="shared" si="13"/>
        <v>0</v>
      </c>
      <c r="P50" s="282">
        <f t="shared" si="13"/>
        <v>0</v>
      </c>
      <c r="Q50" s="282">
        <f t="shared" si="13"/>
        <v>0</v>
      </c>
      <c r="R50" s="282">
        <f t="shared" si="13"/>
        <v>0</v>
      </c>
      <c r="S50" s="282">
        <f t="shared" si="13"/>
        <v>0</v>
      </c>
      <c r="T50" s="282">
        <f t="shared" si="13"/>
        <v>0</v>
      </c>
      <c r="U50" s="282">
        <f t="shared" si="13"/>
        <v>0</v>
      </c>
      <c r="V50" s="282">
        <f t="shared" si="13"/>
        <v>0</v>
      </c>
      <c r="W50" s="282">
        <f t="shared" si="13"/>
        <v>0</v>
      </c>
      <c r="X50" s="282">
        <f t="shared" si="13"/>
        <v>0</v>
      </c>
      <c r="Y50" s="282">
        <f t="shared" si="13"/>
        <v>0</v>
      </c>
      <c r="Z50" s="282">
        <f t="shared" si="13"/>
        <v>0</v>
      </c>
      <c r="AA50" s="282">
        <f t="shared" si="13"/>
        <v>0</v>
      </c>
      <c r="AB50" s="282">
        <f t="shared" si="13"/>
        <v>0</v>
      </c>
      <c r="AC50" s="282">
        <f t="shared" si="13"/>
        <v>0</v>
      </c>
      <c r="AD50" s="282">
        <f t="shared" si="13"/>
        <v>0</v>
      </c>
      <c r="AE50" s="282">
        <f t="shared" si="13"/>
        <v>0</v>
      </c>
      <c r="AF50" s="282">
        <f t="shared" si="13"/>
        <v>0</v>
      </c>
      <c r="AG50" s="282">
        <f t="shared" si="13"/>
        <v>0</v>
      </c>
    </row>
    <row r="51" spans="1:33" s="172" customFormat="1" x14ac:dyDescent="0.2">
      <c r="B51" s="207"/>
      <c r="C51" s="208"/>
      <c r="D51" s="285"/>
      <c r="E51" s="285"/>
      <c r="F51" s="285"/>
      <c r="G51" s="285"/>
      <c r="H51" s="285"/>
      <c r="I51" s="285"/>
      <c r="J51" s="285"/>
      <c r="K51" s="285"/>
      <c r="L51" s="285"/>
      <c r="M51" s="285"/>
      <c r="N51" s="285"/>
      <c r="O51" s="285"/>
      <c r="P51" s="285"/>
      <c r="Q51" s="285"/>
      <c r="R51" s="285"/>
      <c r="S51" s="285"/>
      <c r="T51" s="285"/>
      <c r="U51" s="285"/>
      <c r="V51" s="285"/>
      <c r="W51" s="285"/>
      <c r="X51" s="285"/>
      <c r="Y51" s="285"/>
      <c r="Z51" s="285"/>
      <c r="AA51" s="285"/>
      <c r="AB51" s="285"/>
      <c r="AC51" s="285"/>
      <c r="AD51" s="285"/>
      <c r="AE51" s="285"/>
      <c r="AF51" s="285"/>
      <c r="AG51" s="285"/>
    </row>
    <row r="52" spans="1:33" s="175" customFormat="1" ht="20.399999999999999" x14ac:dyDescent="0.3">
      <c r="A52" s="175">
        <v>1</v>
      </c>
      <c r="B52" s="177">
        <f t="shared" ref="B52:C57" si="14">B14</f>
        <v>1</v>
      </c>
      <c r="C52" s="177" t="str">
        <f t="shared" si="14"/>
        <v>Cheltuieli cu materiile prime,  materialele consumabile, materiale</v>
      </c>
      <c r="D52" s="281">
        <v>0</v>
      </c>
      <c r="E52" s="281">
        <v>0</v>
      </c>
      <c r="F52" s="281">
        <v>0</v>
      </c>
      <c r="G52" s="281">
        <v>0</v>
      </c>
      <c r="H52" s="281">
        <v>0</v>
      </c>
      <c r="I52" s="281">
        <v>0</v>
      </c>
      <c r="J52" s="281">
        <v>0</v>
      </c>
      <c r="K52" s="281">
        <v>0</v>
      </c>
      <c r="L52" s="281">
        <v>0</v>
      </c>
      <c r="M52" s="281">
        <v>0</v>
      </c>
      <c r="N52" s="281">
        <v>0</v>
      </c>
      <c r="O52" s="281">
        <v>0</v>
      </c>
      <c r="P52" s="281">
        <v>0</v>
      </c>
      <c r="Q52" s="281">
        <v>0</v>
      </c>
      <c r="R52" s="281">
        <v>0</v>
      </c>
      <c r="S52" s="281">
        <v>0</v>
      </c>
      <c r="T52" s="281">
        <v>0</v>
      </c>
      <c r="U52" s="281">
        <v>0</v>
      </c>
      <c r="V52" s="281">
        <v>0</v>
      </c>
      <c r="W52" s="281">
        <v>0</v>
      </c>
      <c r="X52" s="281">
        <v>0</v>
      </c>
      <c r="Y52" s="281">
        <v>0</v>
      </c>
      <c r="Z52" s="281">
        <v>0</v>
      </c>
      <c r="AA52" s="281">
        <v>0</v>
      </c>
      <c r="AB52" s="281">
        <v>0</v>
      </c>
      <c r="AC52" s="281">
        <v>0</v>
      </c>
      <c r="AD52" s="281">
        <v>0</v>
      </c>
      <c r="AE52" s="281">
        <v>0</v>
      </c>
      <c r="AF52" s="281">
        <v>0</v>
      </c>
      <c r="AG52" s="281">
        <v>0</v>
      </c>
    </row>
    <row r="53" spans="1:33" s="175" customFormat="1" ht="17.399999999999999" customHeight="1" x14ac:dyDescent="0.3">
      <c r="A53" s="175">
        <v>2</v>
      </c>
      <c r="B53" s="177">
        <f t="shared" si="14"/>
        <v>2</v>
      </c>
      <c r="C53" s="177" t="str">
        <f t="shared" si="14"/>
        <v>Cheltuieli privind utilitatile</v>
      </c>
      <c r="D53" s="281">
        <v>0</v>
      </c>
      <c r="E53" s="281">
        <v>0</v>
      </c>
      <c r="F53" s="281">
        <v>0</v>
      </c>
      <c r="G53" s="281">
        <v>0</v>
      </c>
      <c r="H53" s="281">
        <v>0</v>
      </c>
      <c r="I53" s="281">
        <v>0</v>
      </c>
      <c r="J53" s="281">
        <v>0</v>
      </c>
      <c r="K53" s="281">
        <v>0</v>
      </c>
      <c r="L53" s="281">
        <v>0</v>
      </c>
      <c r="M53" s="281">
        <v>0</v>
      </c>
      <c r="N53" s="281">
        <v>0</v>
      </c>
      <c r="O53" s="281">
        <v>0</v>
      </c>
      <c r="P53" s="281">
        <v>0</v>
      </c>
      <c r="Q53" s="281">
        <v>0</v>
      </c>
      <c r="R53" s="281">
        <v>0</v>
      </c>
      <c r="S53" s="281">
        <v>0</v>
      </c>
      <c r="T53" s="281">
        <v>0</v>
      </c>
      <c r="U53" s="281">
        <v>0</v>
      </c>
      <c r="V53" s="281">
        <v>0</v>
      </c>
      <c r="W53" s="281">
        <v>0</v>
      </c>
      <c r="X53" s="281">
        <v>0</v>
      </c>
      <c r="Y53" s="281">
        <v>0</v>
      </c>
      <c r="Z53" s="281">
        <v>0</v>
      </c>
      <c r="AA53" s="281">
        <v>0</v>
      </c>
      <c r="AB53" s="281">
        <v>0</v>
      </c>
      <c r="AC53" s="281">
        <v>0</v>
      </c>
      <c r="AD53" s="281">
        <v>0</v>
      </c>
      <c r="AE53" s="281">
        <v>0</v>
      </c>
      <c r="AF53" s="281">
        <v>0</v>
      </c>
      <c r="AG53" s="281">
        <v>0</v>
      </c>
    </row>
    <row r="54" spans="1:33" s="175" customFormat="1" ht="20.399999999999999" x14ac:dyDescent="0.3">
      <c r="A54" s="175">
        <v>3</v>
      </c>
      <c r="B54" s="177">
        <f t="shared" si="14"/>
        <v>3</v>
      </c>
      <c r="C54" s="177" t="str">
        <f t="shared" si="14"/>
        <v>Cheltuieli cu servicii externalizate pentru operarea infrastructurii</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row>
    <row r="55" spans="1:33" s="175" customFormat="1" ht="30.6" x14ac:dyDescent="0.3">
      <c r="A55" s="175">
        <v>4</v>
      </c>
      <c r="B55" s="177">
        <f t="shared" si="14"/>
        <v>4</v>
      </c>
      <c r="C55" s="177" t="str">
        <f t="shared" si="14"/>
        <v>Cheltuieli personalul inclusiv cheltuieli cu asigurarile si protectia sociala</v>
      </c>
      <c r="D55" s="281">
        <v>0</v>
      </c>
      <c r="E55" s="281">
        <v>0</v>
      </c>
      <c r="F55" s="281">
        <v>0</v>
      </c>
      <c r="G55" s="281">
        <v>0</v>
      </c>
      <c r="H55" s="281">
        <v>0</v>
      </c>
      <c r="I55" s="281">
        <v>0</v>
      </c>
      <c r="J55" s="281">
        <v>0</v>
      </c>
      <c r="K55" s="281">
        <v>0</v>
      </c>
      <c r="L55" s="281">
        <v>0</v>
      </c>
      <c r="M55" s="281">
        <v>0</v>
      </c>
      <c r="N55" s="281">
        <v>0</v>
      </c>
      <c r="O55" s="281">
        <v>0</v>
      </c>
      <c r="P55" s="281">
        <v>0</v>
      </c>
      <c r="Q55" s="281">
        <v>0</v>
      </c>
      <c r="R55" s="281">
        <v>0</v>
      </c>
      <c r="S55" s="281">
        <v>0</v>
      </c>
      <c r="T55" s="281">
        <v>0</v>
      </c>
      <c r="U55" s="281">
        <v>0</v>
      </c>
      <c r="V55" s="281">
        <v>0</v>
      </c>
      <c r="W55" s="281">
        <v>0</v>
      </c>
      <c r="X55" s="281">
        <v>0</v>
      </c>
      <c r="Y55" s="281">
        <v>0</v>
      </c>
      <c r="Z55" s="281">
        <v>0</v>
      </c>
      <c r="AA55" s="281">
        <v>0</v>
      </c>
      <c r="AB55" s="281">
        <v>0</v>
      </c>
      <c r="AC55" s="281">
        <v>0</v>
      </c>
      <c r="AD55" s="281">
        <v>0</v>
      </c>
      <c r="AE55" s="281">
        <v>0</v>
      </c>
      <c r="AF55" s="281">
        <v>0</v>
      </c>
      <c r="AG55" s="281">
        <v>0</v>
      </c>
    </row>
    <row r="56" spans="1:33" ht="30.6" x14ac:dyDescent="0.2">
      <c r="A56" s="175">
        <v>14</v>
      </c>
      <c r="B56" s="177">
        <f t="shared" si="14"/>
        <v>5</v>
      </c>
      <c r="C56" s="177" t="str">
        <f t="shared" si="14"/>
        <v>Cheltuieli de mentenanta, intretinere, reparatii capitale, administrare</v>
      </c>
      <c r="D56" s="281">
        <v>0</v>
      </c>
      <c r="E56" s="281">
        <v>0</v>
      </c>
      <c r="F56" s="281">
        <v>0</v>
      </c>
      <c r="G56" s="281">
        <v>0</v>
      </c>
      <c r="H56" s="281">
        <v>0</v>
      </c>
      <c r="I56" s="281">
        <v>0</v>
      </c>
      <c r="J56" s="281">
        <v>0</v>
      </c>
      <c r="K56" s="281">
        <v>0</v>
      </c>
      <c r="L56" s="281">
        <v>0</v>
      </c>
      <c r="M56" s="281">
        <v>0</v>
      </c>
      <c r="N56" s="281">
        <v>0</v>
      </c>
      <c r="O56" s="281">
        <v>0</v>
      </c>
      <c r="P56" s="281">
        <v>0</v>
      </c>
      <c r="Q56" s="281">
        <v>0</v>
      </c>
      <c r="R56" s="281">
        <v>0</v>
      </c>
      <c r="S56" s="281">
        <v>0</v>
      </c>
      <c r="T56" s="281">
        <v>0</v>
      </c>
      <c r="U56" s="281">
        <v>0</v>
      </c>
      <c r="V56" s="281">
        <v>0</v>
      </c>
      <c r="W56" s="281">
        <v>0</v>
      </c>
      <c r="X56" s="281">
        <v>0</v>
      </c>
      <c r="Y56" s="281">
        <v>0</v>
      </c>
      <c r="Z56" s="281">
        <v>0</v>
      </c>
      <c r="AA56" s="281">
        <v>0</v>
      </c>
      <c r="AB56" s="281">
        <v>0</v>
      </c>
      <c r="AC56" s="281">
        <v>0</v>
      </c>
      <c r="AD56" s="281">
        <v>0</v>
      </c>
      <c r="AE56" s="281">
        <v>0</v>
      </c>
      <c r="AF56" s="281">
        <v>0</v>
      </c>
      <c r="AG56" s="281">
        <v>0</v>
      </c>
    </row>
    <row r="57" spans="1:33" s="175" customFormat="1" ht="15" customHeight="1" x14ac:dyDescent="0.3">
      <c r="A57" s="175">
        <v>20</v>
      </c>
      <c r="B57" s="177">
        <f t="shared" si="14"/>
        <v>6</v>
      </c>
      <c r="C57" s="177" t="str">
        <f t="shared" si="14"/>
        <v>Alte cheltuieli operationale</v>
      </c>
      <c r="D57" s="281">
        <v>0</v>
      </c>
      <c r="E57" s="281">
        <v>0</v>
      </c>
      <c r="F57" s="281">
        <v>0</v>
      </c>
      <c r="G57" s="281">
        <v>0</v>
      </c>
      <c r="H57" s="281">
        <v>0</v>
      </c>
      <c r="I57" s="281">
        <v>0</v>
      </c>
      <c r="J57" s="281">
        <v>0</v>
      </c>
      <c r="K57" s="281">
        <v>0</v>
      </c>
      <c r="L57" s="281">
        <v>0</v>
      </c>
      <c r="M57" s="281">
        <v>0</v>
      </c>
      <c r="N57" s="281">
        <v>0</v>
      </c>
      <c r="O57" s="281">
        <v>0</v>
      </c>
      <c r="P57" s="281">
        <v>0</v>
      </c>
      <c r="Q57" s="281">
        <v>0</v>
      </c>
      <c r="R57" s="281">
        <v>0</v>
      </c>
      <c r="S57" s="281">
        <v>0</v>
      </c>
      <c r="T57" s="281">
        <v>0</v>
      </c>
      <c r="U57" s="281">
        <v>0</v>
      </c>
      <c r="V57" s="281">
        <v>0</v>
      </c>
      <c r="W57" s="281">
        <v>0</v>
      </c>
      <c r="X57" s="281">
        <v>0</v>
      </c>
      <c r="Y57" s="281">
        <v>0</v>
      </c>
      <c r="Z57" s="281">
        <v>0</v>
      </c>
      <c r="AA57" s="281">
        <v>0</v>
      </c>
      <c r="AB57" s="281">
        <v>0</v>
      </c>
      <c r="AC57" s="281">
        <v>0</v>
      </c>
      <c r="AD57" s="281">
        <v>0</v>
      </c>
      <c r="AE57" s="281">
        <v>0</v>
      </c>
      <c r="AF57" s="281">
        <v>0</v>
      </c>
      <c r="AG57" s="281">
        <v>0</v>
      </c>
    </row>
    <row r="58" spans="1:33" s="175" customFormat="1" ht="20.399999999999999" x14ac:dyDescent="0.3">
      <c r="B58" s="177">
        <f>B20</f>
        <v>7</v>
      </c>
      <c r="C58" s="177" t="s">
        <v>576</v>
      </c>
      <c r="D58" s="281">
        <v>0</v>
      </c>
      <c r="E58" s="281">
        <v>0</v>
      </c>
      <c r="F58" s="281">
        <v>0</v>
      </c>
      <c r="G58" s="281">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v>0</v>
      </c>
      <c r="AC58" s="281">
        <v>0</v>
      </c>
      <c r="AD58" s="281">
        <v>0</v>
      </c>
      <c r="AE58" s="281">
        <v>0</v>
      </c>
      <c r="AF58" s="281">
        <v>0</v>
      </c>
      <c r="AG58" s="281">
        <v>0</v>
      </c>
    </row>
    <row r="59" spans="1:33" s="172" customFormat="1" ht="30" customHeight="1" x14ac:dyDescent="0.2">
      <c r="B59" s="174"/>
      <c r="C59" s="174" t="s">
        <v>581</v>
      </c>
      <c r="D59" s="282">
        <f>SUM(D52:D58)</f>
        <v>0</v>
      </c>
      <c r="E59" s="282">
        <f t="shared" ref="E59:AG59" si="15">SUM(E52:E58)</f>
        <v>0</v>
      </c>
      <c r="F59" s="282">
        <f t="shared" si="15"/>
        <v>0</v>
      </c>
      <c r="G59" s="282">
        <f t="shared" si="15"/>
        <v>0</v>
      </c>
      <c r="H59" s="282">
        <f t="shared" si="15"/>
        <v>0</v>
      </c>
      <c r="I59" s="282">
        <f t="shared" si="15"/>
        <v>0</v>
      </c>
      <c r="J59" s="282">
        <f t="shared" si="15"/>
        <v>0</v>
      </c>
      <c r="K59" s="282">
        <f t="shared" si="15"/>
        <v>0</v>
      </c>
      <c r="L59" s="282">
        <f t="shared" si="15"/>
        <v>0</v>
      </c>
      <c r="M59" s="282">
        <f t="shared" si="15"/>
        <v>0</v>
      </c>
      <c r="N59" s="282">
        <f t="shared" si="15"/>
        <v>0</v>
      </c>
      <c r="O59" s="282">
        <f t="shared" si="15"/>
        <v>0</v>
      </c>
      <c r="P59" s="282">
        <f t="shared" si="15"/>
        <v>0</v>
      </c>
      <c r="Q59" s="282">
        <f t="shared" si="15"/>
        <v>0</v>
      </c>
      <c r="R59" s="282">
        <f t="shared" si="15"/>
        <v>0</v>
      </c>
      <c r="S59" s="282">
        <f t="shared" si="15"/>
        <v>0</v>
      </c>
      <c r="T59" s="282">
        <f t="shared" si="15"/>
        <v>0</v>
      </c>
      <c r="U59" s="282">
        <f t="shared" si="15"/>
        <v>0</v>
      </c>
      <c r="V59" s="282">
        <f t="shared" si="15"/>
        <v>0</v>
      </c>
      <c r="W59" s="282">
        <f t="shared" si="15"/>
        <v>0</v>
      </c>
      <c r="X59" s="282">
        <f t="shared" si="15"/>
        <v>0</v>
      </c>
      <c r="Y59" s="282">
        <f t="shared" si="15"/>
        <v>0</v>
      </c>
      <c r="Z59" s="282">
        <f t="shared" si="15"/>
        <v>0</v>
      </c>
      <c r="AA59" s="282">
        <f t="shared" si="15"/>
        <v>0</v>
      </c>
      <c r="AB59" s="282">
        <f t="shared" si="15"/>
        <v>0</v>
      </c>
      <c r="AC59" s="282">
        <f t="shared" si="15"/>
        <v>0</v>
      </c>
      <c r="AD59" s="282">
        <f t="shared" si="15"/>
        <v>0</v>
      </c>
      <c r="AE59" s="282">
        <f t="shared" si="15"/>
        <v>0</v>
      </c>
      <c r="AF59" s="282">
        <f t="shared" si="15"/>
        <v>0</v>
      </c>
      <c r="AG59" s="282">
        <f t="shared" si="15"/>
        <v>0</v>
      </c>
    </row>
    <row r="60" spans="1:33" s="172" customFormat="1" ht="30" customHeight="1" x14ac:dyDescent="0.3">
      <c r="B60" s="174">
        <v>8</v>
      </c>
      <c r="C60" s="177" t="s">
        <v>582</v>
      </c>
      <c r="D60" s="281">
        <v>0</v>
      </c>
      <c r="E60" s="281">
        <v>0</v>
      </c>
      <c r="F60" s="281">
        <v>0</v>
      </c>
      <c r="G60" s="281">
        <v>0</v>
      </c>
      <c r="H60" s="281">
        <v>0</v>
      </c>
      <c r="I60" s="281">
        <v>0</v>
      </c>
      <c r="J60" s="281">
        <v>0</v>
      </c>
      <c r="K60" s="281">
        <v>0</v>
      </c>
      <c r="L60" s="281">
        <v>0</v>
      </c>
      <c r="M60" s="281">
        <v>0</v>
      </c>
      <c r="N60" s="281">
        <v>0</v>
      </c>
      <c r="O60" s="281">
        <v>0</v>
      </c>
      <c r="P60" s="281">
        <v>0</v>
      </c>
      <c r="Q60" s="281">
        <v>0</v>
      </c>
      <c r="R60" s="281">
        <v>0</v>
      </c>
      <c r="S60" s="281">
        <v>0</v>
      </c>
      <c r="T60" s="281">
        <v>0</v>
      </c>
      <c r="U60" s="281">
        <v>0</v>
      </c>
      <c r="V60" s="281">
        <v>0</v>
      </c>
      <c r="W60" s="281">
        <v>0</v>
      </c>
      <c r="X60" s="281">
        <v>0</v>
      </c>
      <c r="Y60" s="281">
        <v>0</v>
      </c>
      <c r="Z60" s="281">
        <v>0</v>
      </c>
      <c r="AA60" s="281">
        <v>0</v>
      </c>
      <c r="AB60" s="281">
        <v>0</v>
      </c>
      <c r="AC60" s="281">
        <v>0</v>
      </c>
      <c r="AD60" s="281">
        <v>0</v>
      </c>
      <c r="AE60" s="281">
        <v>0</v>
      </c>
      <c r="AF60" s="281">
        <v>0</v>
      </c>
      <c r="AG60" s="281">
        <v>0</v>
      </c>
    </row>
    <row r="61" spans="1:33" s="172" customFormat="1" ht="13.95" customHeight="1" x14ac:dyDescent="0.2">
      <c r="B61" s="177"/>
      <c r="C61" s="178" t="s">
        <v>579</v>
      </c>
      <c r="D61" s="285">
        <f>D50-D59-D60</f>
        <v>0</v>
      </c>
      <c r="E61" s="285">
        <f t="shared" ref="E61:AG61" si="16">E50-E59-E60</f>
        <v>0</v>
      </c>
      <c r="F61" s="285">
        <f t="shared" si="16"/>
        <v>0</v>
      </c>
      <c r="G61" s="285">
        <f t="shared" si="16"/>
        <v>0</v>
      </c>
      <c r="H61" s="285">
        <f t="shared" si="16"/>
        <v>0</v>
      </c>
      <c r="I61" s="285">
        <f t="shared" si="16"/>
        <v>0</v>
      </c>
      <c r="J61" s="285">
        <f t="shared" si="16"/>
        <v>0</v>
      </c>
      <c r="K61" s="285">
        <f t="shared" si="16"/>
        <v>0</v>
      </c>
      <c r="L61" s="285">
        <f t="shared" si="16"/>
        <v>0</v>
      </c>
      <c r="M61" s="285">
        <f t="shared" si="16"/>
        <v>0</v>
      </c>
      <c r="N61" s="285">
        <f t="shared" si="16"/>
        <v>0</v>
      </c>
      <c r="O61" s="285">
        <f t="shared" si="16"/>
        <v>0</v>
      </c>
      <c r="P61" s="285">
        <f t="shared" si="16"/>
        <v>0</v>
      </c>
      <c r="Q61" s="285">
        <f t="shared" si="16"/>
        <v>0</v>
      </c>
      <c r="R61" s="285">
        <f t="shared" si="16"/>
        <v>0</v>
      </c>
      <c r="S61" s="285">
        <f t="shared" si="16"/>
        <v>0</v>
      </c>
      <c r="T61" s="285">
        <f t="shared" si="16"/>
        <v>0</v>
      </c>
      <c r="U61" s="285">
        <f t="shared" si="16"/>
        <v>0</v>
      </c>
      <c r="V61" s="285">
        <f t="shared" si="16"/>
        <v>0</v>
      </c>
      <c r="W61" s="285">
        <f t="shared" si="16"/>
        <v>0</v>
      </c>
      <c r="X61" s="285">
        <f t="shared" si="16"/>
        <v>0</v>
      </c>
      <c r="Y61" s="285">
        <f t="shared" si="16"/>
        <v>0</v>
      </c>
      <c r="Z61" s="285">
        <f t="shared" si="16"/>
        <v>0</v>
      </c>
      <c r="AA61" s="285">
        <f t="shared" si="16"/>
        <v>0</v>
      </c>
      <c r="AB61" s="285">
        <f t="shared" si="16"/>
        <v>0</v>
      </c>
      <c r="AC61" s="285">
        <f t="shared" si="16"/>
        <v>0</v>
      </c>
      <c r="AD61" s="285">
        <f t="shared" si="16"/>
        <v>0</v>
      </c>
      <c r="AE61" s="285">
        <f t="shared" si="16"/>
        <v>0</v>
      </c>
      <c r="AF61" s="285">
        <f t="shared" si="16"/>
        <v>0</v>
      </c>
      <c r="AG61" s="285">
        <f t="shared" si="16"/>
        <v>0</v>
      </c>
    </row>
    <row r="62" spans="1:33" s="209" customFormat="1" x14ac:dyDescent="0.2">
      <c r="B62" s="210"/>
      <c r="C62" s="211"/>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row>
    <row r="63" spans="1:33" s="209" customFormat="1" x14ac:dyDescent="0.2">
      <c r="B63" s="210"/>
      <c r="C63" s="211"/>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row>
    <row r="64" spans="1:33" s="209" customFormat="1" ht="33.6" customHeight="1" x14ac:dyDescent="0.2">
      <c r="B64" s="170">
        <v>9</v>
      </c>
      <c r="C64" s="213" t="s">
        <v>614</v>
      </c>
      <c r="D64" s="287">
        <f>Buget_cerere!N85</f>
        <v>0</v>
      </c>
      <c r="E64" s="287">
        <f>Buget_cerere!O85</f>
        <v>0</v>
      </c>
      <c r="F64" s="287">
        <f>Buget_cerere!P85</f>
        <v>0</v>
      </c>
      <c r="G64" s="287">
        <f>Buget_cerere!Q85</f>
        <v>0</v>
      </c>
      <c r="H64" s="289">
        <v>0</v>
      </c>
      <c r="I64" s="289">
        <v>0</v>
      </c>
      <c r="J64" s="289">
        <v>0</v>
      </c>
      <c r="K64" s="289">
        <v>0</v>
      </c>
      <c r="L64" s="289">
        <v>0</v>
      </c>
      <c r="M64" s="289">
        <v>0</v>
      </c>
      <c r="N64" s="289">
        <v>0</v>
      </c>
      <c r="O64" s="289">
        <v>0</v>
      </c>
      <c r="P64" s="289">
        <v>0</v>
      </c>
      <c r="Q64" s="289">
        <v>0</v>
      </c>
      <c r="R64" s="289">
        <v>0</v>
      </c>
      <c r="S64" s="289">
        <v>0</v>
      </c>
      <c r="T64" s="289">
        <v>0</v>
      </c>
      <c r="U64" s="289">
        <v>0</v>
      </c>
      <c r="V64" s="289">
        <v>0</v>
      </c>
      <c r="W64" s="289">
        <v>0</v>
      </c>
      <c r="X64" s="289">
        <v>0</v>
      </c>
      <c r="Y64" s="289">
        <v>0</v>
      </c>
      <c r="Z64" s="289">
        <v>0</v>
      </c>
      <c r="AA64" s="289">
        <v>0</v>
      </c>
      <c r="AB64" s="289">
        <v>0</v>
      </c>
      <c r="AC64" s="289">
        <v>0</v>
      </c>
      <c r="AD64" s="289">
        <v>0</v>
      </c>
      <c r="AE64" s="289">
        <v>0</v>
      </c>
      <c r="AF64" s="289">
        <v>0</v>
      </c>
      <c r="AG64" s="289">
        <v>0</v>
      </c>
    </row>
    <row r="65" spans="2:33" s="209" customFormat="1" ht="20.399999999999999" x14ac:dyDescent="0.2">
      <c r="B65" s="170">
        <v>10</v>
      </c>
      <c r="C65" s="213" t="s">
        <v>18</v>
      </c>
      <c r="D65" s="287" t="str">
        <f>Buget_cerere!N97</f>
        <v/>
      </c>
      <c r="E65" s="287" t="str">
        <f>Buget_cerere!O97</f>
        <v/>
      </c>
      <c r="F65" s="287" t="str">
        <f>Buget_cerere!P97</f>
        <v/>
      </c>
      <c r="G65" s="287" t="str">
        <f>Buget_cerere!Q97</f>
        <v/>
      </c>
      <c r="H65" s="287"/>
      <c r="I65" s="287"/>
      <c r="J65" s="287"/>
      <c r="K65" s="287"/>
      <c r="L65" s="286"/>
      <c r="M65" s="287"/>
      <c r="N65" s="287"/>
      <c r="O65" s="287"/>
      <c r="P65" s="287"/>
      <c r="Q65" s="287"/>
      <c r="R65" s="287"/>
      <c r="S65" s="287"/>
      <c r="T65" s="287"/>
      <c r="U65" s="287"/>
      <c r="V65" s="287"/>
      <c r="W65" s="287"/>
      <c r="X65" s="287"/>
      <c r="Y65" s="287"/>
      <c r="Z65" s="287"/>
      <c r="AA65" s="287"/>
      <c r="AB65" s="287"/>
      <c r="AC65" s="287"/>
      <c r="AD65" s="287"/>
      <c r="AE65" s="287"/>
      <c r="AF65" s="287"/>
      <c r="AG65" s="287"/>
    </row>
    <row r="66" spans="2:33" s="209" customFormat="1" ht="34.200000000000003" customHeight="1" x14ac:dyDescent="0.2">
      <c r="B66" s="170">
        <v>11</v>
      </c>
      <c r="C66" s="213" t="s">
        <v>228</v>
      </c>
      <c r="D66" s="287" t="e">
        <f>Buget_cerere!N98</f>
        <v>#DIV/0!</v>
      </c>
      <c r="E66" s="287" t="e">
        <f>Buget_cerere!O98</f>
        <v>#DIV/0!</v>
      </c>
      <c r="F66" s="287" t="e">
        <f>Buget_cerere!P98</f>
        <v>#DIV/0!</v>
      </c>
      <c r="G66" s="287" t="e">
        <f>Buget_cerere!Q98</f>
        <v>#DIV/0!</v>
      </c>
      <c r="H66" s="288">
        <f>H67+H68+H69</f>
        <v>0</v>
      </c>
      <c r="I66" s="288">
        <f t="shared" ref="I66:AG66" si="17">I67+I68+I69</f>
        <v>0</v>
      </c>
      <c r="J66" s="288">
        <f t="shared" si="17"/>
        <v>0</v>
      </c>
      <c r="K66" s="288">
        <f t="shared" si="17"/>
        <v>0</v>
      </c>
      <c r="L66" s="288">
        <f t="shared" si="17"/>
        <v>0</v>
      </c>
      <c r="M66" s="288">
        <f t="shared" si="17"/>
        <v>0</v>
      </c>
      <c r="N66" s="288">
        <f t="shared" si="17"/>
        <v>0</v>
      </c>
      <c r="O66" s="288">
        <f t="shared" si="17"/>
        <v>0</v>
      </c>
      <c r="P66" s="288">
        <f t="shared" si="17"/>
        <v>0</v>
      </c>
      <c r="Q66" s="288">
        <f t="shared" si="17"/>
        <v>0</v>
      </c>
      <c r="R66" s="288">
        <f t="shared" si="17"/>
        <v>0</v>
      </c>
      <c r="S66" s="288">
        <f t="shared" si="17"/>
        <v>0</v>
      </c>
      <c r="T66" s="288">
        <f t="shared" si="17"/>
        <v>0</v>
      </c>
      <c r="U66" s="288">
        <f t="shared" si="17"/>
        <v>0</v>
      </c>
      <c r="V66" s="288">
        <f t="shared" si="17"/>
        <v>0</v>
      </c>
      <c r="W66" s="288">
        <f t="shared" si="17"/>
        <v>0</v>
      </c>
      <c r="X66" s="288">
        <f t="shared" si="17"/>
        <v>0</v>
      </c>
      <c r="Y66" s="288">
        <f t="shared" si="17"/>
        <v>0</v>
      </c>
      <c r="Z66" s="288">
        <f t="shared" si="17"/>
        <v>0</v>
      </c>
      <c r="AA66" s="288">
        <f t="shared" si="17"/>
        <v>0</v>
      </c>
      <c r="AB66" s="288">
        <f t="shared" si="17"/>
        <v>0</v>
      </c>
      <c r="AC66" s="288">
        <f t="shared" si="17"/>
        <v>0</v>
      </c>
      <c r="AD66" s="288">
        <f t="shared" si="17"/>
        <v>0</v>
      </c>
      <c r="AE66" s="288">
        <f t="shared" si="17"/>
        <v>0</v>
      </c>
      <c r="AF66" s="288">
        <f t="shared" si="17"/>
        <v>0</v>
      </c>
      <c r="AG66" s="288">
        <f t="shared" si="17"/>
        <v>0</v>
      </c>
    </row>
    <row r="67" spans="2:33" s="209" customFormat="1" ht="19.2" customHeight="1" x14ac:dyDescent="0.2">
      <c r="B67" s="170">
        <v>12</v>
      </c>
      <c r="C67" s="213" t="s">
        <v>107</v>
      </c>
      <c r="D67" s="287">
        <f>Buget_cerere!N99</f>
        <v>0</v>
      </c>
      <c r="E67" s="287">
        <f>Buget_cerere!O99</f>
        <v>0</v>
      </c>
      <c r="F67" s="287">
        <f>Buget_cerere!P99</f>
        <v>0</v>
      </c>
      <c r="G67" s="287">
        <f>Buget_cerere!Q99</f>
        <v>0</v>
      </c>
      <c r="H67" s="289">
        <v>0</v>
      </c>
      <c r="I67" s="289">
        <v>0</v>
      </c>
      <c r="J67" s="289">
        <v>0</v>
      </c>
      <c r="K67" s="289">
        <v>0</v>
      </c>
      <c r="L67" s="289">
        <v>0</v>
      </c>
      <c r="M67" s="289">
        <v>0</v>
      </c>
      <c r="N67" s="289">
        <v>0</v>
      </c>
      <c r="O67" s="289">
        <v>0</v>
      </c>
      <c r="P67" s="289">
        <v>0</v>
      </c>
      <c r="Q67" s="289">
        <v>0</v>
      </c>
      <c r="R67" s="289">
        <v>0</v>
      </c>
      <c r="S67" s="289">
        <v>0</v>
      </c>
      <c r="T67" s="289">
        <v>0</v>
      </c>
      <c r="U67" s="289">
        <v>0</v>
      </c>
      <c r="V67" s="289">
        <v>0</v>
      </c>
      <c r="W67" s="289">
        <v>0</v>
      </c>
      <c r="X67" s="289">
        <v>0</v>
      </c>
      <c r="Y67" s="289">
        <v>0</v>
      </c>
      <c r="Z67" s="289">
        <v>0</v>
      </c>
      <c r="AA67" s="289">
        <v>0</v>
      </c>
      <c r="AB67" s="289">
        <v>0</v>
      </c>
      <c r="AC67" s="289">
        <v>0</v>
      </c>
      <c r="AD67" s="289">
        <v>0</v>
      </c>
      <c r="AE67" s="289">
        <v>0</v>
      </c>
      <c r="AF67" s="289">
        <v>0</v>
      </c>
      <c r="AG67" s="289">
        <v>0</v>
      </c>
    </row>
    <row r="68" spans="2:33" s="209" customFormat="1" ht="30.6" x14ac:dyDescent="0.2">
      <c r="B68" s="170">
        <v>13</v>
      </c>
      <c r="C68" s="213" t="s">
        <v>229</v>
      </c>
      <c r="D68" s="287" t="e">
        <f>Buget_cerere!N100</f>
        <v>#DIV/0!</v>
      </c>
      <c r="E68" s="287" t="e">
        <f>Buget_cerere!O100</f>
        <v>#DIV/0!</v>
      </c>
      <c r="F68" s="287" t="e">
        <f>Buget_cerere!P100</f>
        <v>#DIV/0!</v>
      </c>
      <c r="G68" s="287" t="e">
        <f>Buget_cerere!Q100</f>
        <v>#DIV/0!</v>
      </c>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row>
    <row r="69" spans="2:33" s="209" customFormat="1" ht="20.399999999999999" x14ac:dyDescent="0.2">
      <c r="B69" s="170">
        <v>14</v>
      </c>
      <c r="C69" s="213" t="s">
        <v>232</v>
      </c>
      <c r="D69" s="287">
        <f>Buget_cerere!N101</f>
        <v>0</v>
      </c>
      <c r="E69" s="287">
        <f>Buget_cerere!O101</f>
        <v>0</v>
      </c>
      <c r="F69" s="287">
        <f>Buget_cerere!P101</f>
        <v>0</v>
      </c>
      <c r="G69" s="287">
        <f>Buget_cerere!Q101</f>
        <v>0</v>
      </c>
      <c r="H69" s="289">
        <v>0</v>
      </c>
      <c r="I69" s="289">
        <v>0</v>
      </c>
      <c r="J69" s="289">
        <v>0</v>
      </c>
      <c r="K69" s="289">
        <v>0</v>
      </c>
      <c r="L69" s="289">
        <v>0</v>
      </c>
      <c r="M69" s="289">
        <v>0</v>
      </c>
      <c r="N69" s="289">
        <v>0</v>
      </c>
      <c r="O69" s="289">
        <v>0</v>
      </c>
      <c r="P69" s="289">
        <v>0</v>
      </c>
      <c r="Q69" s="289">
        <v>0</v>
      </c>
      <c r="R69" s="289">
        <v>0</v>
      </c>
      <c r="S69" s="289">
        <v>0</v>
      </c>
      <c r="T69" s="289">
        <v>0</v>
      </c>
      <c r="U69" s="289">
        <v>0</v>
      </c>
      <c r="V69" s="289">
        <v>0</v>
      </c>
      <c r="W69" s="289">
        <v>0</v>
      </c>
      <c r="X69" s="289">
        <v>0</v>
      </c>
      <c r="Y69" s="289">
        <v>0</v>
      </c>
      <c r="Z69" s="289">
        <v>0</v>
      </c>
      <c r="AA69" s="289">
        <v>0</v>
      </c>
      <c r="AB69" s="289">
        <v>0</v>
      </c>
      <c r="AC69" s="289">
        <v>0</v>
      </c>
      <c r="AD69" s="289">
        <v>0</v>
      </c>
      <c r="AE69" s="289">
        <v>0</v>
      </c>
      <c r="AF69" s="289">
        <v>0</v>
      </c>
      <c r="AG69" s="289">
        <v>0</v>
      </c>
    </row>
    <row r="70" spans="2:33" s="209" customFormat="1" ht="20.399999999999999" x14ac:dyDescent="0.2">
      <c r="B70" s="170"/>
      <c r="C70" s="213" t="s">
        <v>70</v>
      </c>
      <c r="D70" s="287" t="e">
        <f>D65+D66</f>
        <v>#VALUE!</v>
      </c>
      <c r="E70" s="287" t="e">
        <f t="shared" ref="E70:F70" si="18">E65+E66</f>
        <v>#VALUE!</v>
      </c>
      <c r="F70" s="287" t="e">
        <f t="shared" si="18"/>
        <v>#VALUE!</v>
      </c>
      <c r="G70" s="287" t="e">
        <f>G65+G66</f>
        <v>#VALUE!</v>
      </c>
      <c r="H70" s="287">
        <f>H65+H66</f>
        <v>0</v>
      </c>
      <c r="I70" s="287">
        <f t="shared" ref="I70:AG70" si="19">I65+I66</f>
        <v>0</v>
      </c>
      <c r="J70" s="287">
        <f t="shared" si="19"/>
        <v>0</v>
      </c>
      <c r="K70" s="287">
        <f t="shared" si="19"/>
        <v>0</v>
      </c>
      <c r="L70" s="287">
        <f t="shared" si="19"/>
        <v>0</v>
      </c>
      <c r="M70" s="287">
        <f t="shared" si="19"/>
        <v>0</v>
      </c>
      <c r="N70" s="287">
        <f t="shared" si="19"/>
        <v>0</v>
      </c>
      <c r="O70" s="287">
        <f t="shared" si="19"/>
        <v>0</v>
      </c>
      <c r="P70" s="287">
        <f t="shared" si="19"/>
        <v>0</v>
      </c>
      <c r="Q70" s="287">
        <f t="shared" si="19"/>
        <v>0</v>
      </c>
      <c r="R70" s="287">
        <f t="shared" si="19"/>
        <v>0</v>
      </c>
      <c r="S70" s="287">
        <f t="shared" si="19"/>
        <v>0</v>
      </c>
      <c r="T70" s="287">
        <f t="shared" si="19"/>
        <v>0</v>
      </c>
      <c r="U70" s="287">
        <f t="shared" si="19"/>
        <v>0</v>
      </c>
      <c r="V70" s="287">
        <f t="shared" si="19"/>
        <v>0</v>
      </c>
      <c r="W70" s="287">
        <f t="shared" si="19"/>
        <v>0</v>
      </c>
      <c r="X70" s="287">
        <f t="shared" si="19"/>
        <v>0</v>
      </c>
      <c r="Y70" s="287">
        <f t="shared" si="19"/>
        <v>0</v>
      </c>
      <c r="Z70" s="287">
        <f t="shared" si="19"/>
        <v>0</v>
      </c>
      <c r="AA70" s="287">
        <f t="shared" si="19"/>
        <v>0</v>
      </c>
      <c r="AB70" s="287">
        <f t="shared" si="19"/>
        <v>0</v>
      </c>
      <c r="AC70" s="287">
        <f t="shared" si="19"/>
        <v>0</v>
      </c>
      <c r="AD70" s="287">
        <f t="shared" si="19"/>
        <v>0</v>
      </c>
      <c r="AE70" s="287">
        <f t="shared" si="19"/>
        <v>0</v>
      </c>
      <c r="AF70" s="287">
        <f t="shared" si="19"/>
        <v>0</v>
      </c>
      <c r="AG70" s="287">
        <f t="shared" si="19"/>
        <v>0</v>
      </c>
    </row>
    <row r="71" spans="2:33" s="209" customFormat="1" x14ac:dyDescent="0.2">
      <c r="B71" s="210"/>
      <c r="C71" s="211"/>
      <c r="D71" s="214"/>
      <c r="E71" s="214"/>
      <c r="F71" s="214"/>
      <c r="G71" s="214"/>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row>
    <row r="72" spans="2:33" s="209" customFormat="1" ht="19.95" customHeight="1" x14ac:dyDescent="0.2">
      <c r="B72" s="170"/>
      <c r="C72" s="178" t="s">
        <v>235</v>
      </c>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row>
    <row r="73" spans="2:33" s="209" customFormat="1" ht="20.399999999999999" x14ac:dyDescent="0.2">
      <c r="B73" s="170">
        <v>15</v>
      </c>
      <c r="C73" s="213" t="s">
        <v>233</v>
      </c>
      <c r="D73" s="291">
        <v>0</v>
      </c>
      <c r="E73" s="291">
        <v>0</v>
      </c>
      <c r="F73" s="291">
        <v>0</v>
      </c>
      <c r="G73" s="291">
        <v>0</v>
      </c>
      <c r="H73" s="291">
        <v>0</v>
      </c>
      <c r="I73" s="291">
        <v>0</v>
      </c>
      <c r="J73" s="291">
        <v>0</v>
      </c>
      <c r="K73" s="291">
        <v>0</v>
      </c>
      <c r="L73" s="291">
        <v>0</v>
      </c>
      <c r="M73" s="291">
        <v>0</v>
      </c>
      <c r="N73" s="291">
        <v>0</v>
      </c>
      <c r="O73" s="291">
        <v>0</v>
      </c>
      <c r="P73" s="291">
        <v>0</v>
      </c>
      <c r="Q73" s="291">
        <v>0</v>
      </c>
      <c r="R73" s="291">
        <v>0</v>
      </c>
      <c r="S73" s="291">
        <v>0</v>
      </c>
      <c r="T73" s="291">
        <v>0</v>
      </c>
      <c r="U73" s="291">
        <v>0</v>
      </c>
      <c r="V73" s="291">
        <v>0</v>
      </c>
      <c r="W73" s="291">
        <v>0</v>
      </c>
      <c r="X73" s="291">
        <v>0</v>
      </c>
      <c r="Y73" s="291">
        <v>0</v>
      </c>
      <c r="Z73" s="291">
        <v>0</v>
      </c>
      <c r="AA73" s="291">
        <v>0</v>
      </c>
      <c r="AB73" s="291">
        <v>0</v>
      </c>
      <c r="AC73" s="291">
        <v>0</v>
      </c>
      <c r="AD73" s="291">
        <v>0</v>
      </c>
      <c r="AE73" s="291">
        <v>0</v>
      </c>
      <c r="AF73" s="291">
        <v>0</v>
      </c>
      <c r="AG73" s="291">
        <v>0</v>
      </c>
    </row>
    <row r="74" spans="2:33" s="209" customFormat="1" ht="20.399999999999999" x14ac:dyDescent="0.2">
      <c r="B74" s="170">
        <v>16</v>
      </c>
      <c r="C74" s="213" t="s">
        <v>234</v>
      </c>
      <c r="D74" s="292">
        <v>0</v>
      </c>
      <c r="E74" s="292">
        <v>0</v>
      </c>
      <c r="F74" s="292">
        <v>0</v>
      </c>
      <c r="G74" s="292">
        <v>0</v>
      </c>
      <c r="H74" s="292">
        <v>0</v>
      </c>
      <c r="I74" s="292">
        <v>0</v>
      </c>
      <c r="J74" s="292">
        <v>0</v>
      </c>
      <c r="K74" s="292">
        <v>0</v>
      </c>
      <c r="L74" s="292">
        <v>0</v>
      </c>
      <c r="M74" s="292">
        <v>0</v>
      </c>
      <c r="N74" s="292">
        <v>0</v>
      </c>
      <c r="O74" s="292">
        <v>0</v>
      </c>
      <c r="P74" s="292">
        <v>0</v>
      </c>
      <c r="Q74" s="292">
        <v>0</v>
      </c>
      <c r="R74" s="292">
        <v>0</v>
      </c>
      <c r="S74" s="292">
        <v>0</v>
      </c>
      <c r="T74" s="292">
        <v>0</v>
      </c>
      <c r="U74" s="292">
        <v>0</v>
      </c>
      <c r="V74" s="292">
        <v>0</v>
      </c>
      <c r="W74" s="292">
        <v>0</v>
      </c>
      <c r="X74" s="292">
        <v>0</v>
      </c>
      <c r="Y74" s="292">
        <v>0</v>
      </c>
      <c r="Z74" s="292">
        <v>0</v>
      </c>
      <c r="AA74" s="292">
        <v>0</v>
      </c>
      <c r="AB74" s="292">
        <v>0</v>
      </c>
      <c r="AC74" s="292">
        <v>0</v>
      </c>
      <c r="AD74" s="292">
        <v>0</v>
      </c>
      <c r="AE74" s="292">
        <v>0</v>
      </c>
      <c r="AF74" s="292">
        <v>0</v>
      </c>
      <c r="AG74" s="292">
        <v>0</v>
      </c>
    </row>
    <row r="75" spans="2:33" s="209" customFormat="1" ht="20.399999999999999" x14ac:dyDescent="0.2">
      <c r="B75" s="170"/>
      <c r="C75" s="178" t="s">
        <v>109</v>
      </c>
      <c r="D75" s="290">
        <f>D73+D74</f>
        <v>0</v>
      </c>
      <c r="E75" s="290">
        <f t="shared" ref="E75:AG75" si="20">E73+E74</f>
        <v>0</v>
      </c>
      <c r="F75" s="290">
        <f t="shared" si="20"/>
        <v>0</v>
      </c>
      <c r="G75" s="290">
        <f t="shared" si="20"/>
        <v>0</v>
      </c>
      <c r="H75" s="290">
        <f>H73+H74</f>
        <v>0</v>
      </c>
      <c r="I75" s="290">
        <f t="shared" si="20"/>
        <v>0</v>
      </c>
      <c r="J75" s="290">
        <f t="shared" si="20"/>
        <v>0</v>
      </c>
      <c r="K75" s="290">
        <f t="shared" si="20"/>
        <v>0</v>
      </c>
      <c r="L75" s="290">
        <f t="shared" si="20"/>
        <v>0</v>
      </c>
      <c r="M75" s="290">
        <f t="shared" si="20"/>
        <v>0</v>
      </c>
      <c r="N75" s="290">
        <f t="shared" si="20"/>
        <v>0</v>
      </c>
      <c r="O75" s="290">
        <f t="shared" si="20"/>
        <v>0</v>
      </c>
      <c r="P75" s="290">
        <f t="shared" si="20"/>
        <v>0</v>
      </c>
      <c r="Q75" s="290">
        <f t="shared" si="20"/>
        <v>0</v>
      </c>
      <c r="R75" s="290">
        <f t="shared" si="20"/>
        <v>0</v>
      </c>
      <c r="S75" s="290">
        <f t="shared" si="20"/>
        <v>0</v>
      </c>
      <c r="T75" s="290">
        <f t="shared" si="20"/>
        <v>0</v>
      </c>
      <c r="U75" s="290">
        <f t="shared" si="20"/>
        <v>0</v>
      </c>
      <c r="V75" s="290">
        <f t="shared" si="20"/>
        <v>0</v>
      </c>
      <c r="W75" s="290">
        <f t="shared" si="20"/>
        <v>0</v>
      </c>
      <c r="X75" s="290">
        <f t="shared" si="20"/>
        <v>0</v>
      </c>
      <c r="Y75" s="290">
        <f t="shared" si="20"/>
        <v>0</v>
      </c>
      <c r="Z75" s="290">
        <f t="shared" si="20"/>
        <v>0</v>
      </c>
      <c r="AA75" s="290">
        <f t="shared" si="20"/>
        <v>0</v>
      </c>
      <c r="AB75" s="290">
        <f t="shared" si="20"/>
        <v>0</v>
      </c>
      <c r="AC75" s="290">
        <f t="shared" si="20"/>
        <v>0</v>
      </c>
      <c r="AD75" s="290">
        <f t="shared" si="20"/>
        <v>0</v>
      </c>
      <c r="AE75" s="290">
        <f t="shared" si="20"/>
        <v>0</v>
      </c>
      <c r="AF75" s="290">
        <f t="shared" si="20"/>
        <v>0</v>
      </c>
      <c r="AG75" s="290">
        <f t="shared" si="20"/>
        <v>0</v>
      </c>
    </row>
    <row r="76" spans="2:33" s="209" customFormat="1" x14ac:dyDescent="0.2">
      <c r="B76" s="170"/>
      <c r="C76" s="213" t="s">
        <v>110</v>
      </c>
      <c r="D76" s="287" t="e">
        <f>ROUND(D61-D64+D65+D66-D75,2)</f>
        <v>#VALUE!</v>
      </c>
      <c r="E76" s="287" t="e">
        <f t="shared" ref="E76:AF76" si="21">ROUND(E61-E64+E65+E66-E75,2)</f>
        <v>#VALUE!</v>
      </c>
      <c r="F76" s="287" t="e">
        <f t="shared" si="21"/>
        <v>#VALUE!</v>
      </c>
      <c r="G76" s="287" t="e">
        <f t="shared" si="21"/>
        <v>#VALUE!</v>
      </c>
      <c r="H76" s="287">
        <f t="shared" si="21"/>
        <v>0</v>
      </c>
      <c r="I76" s="287">
        <f t="shared" si="21"/>
        <v>0</v>
      </c>
      <c r="J76" s="287">
        <f t="shared" si="21"/>
        <v>0</v>
      </c>
      <c r="K76" s="287">
        <f t="shared" si="21"/>
        <v>0</v>
      </c>
      <c r="L76" s="287">
        <f t="shared" si="21"/>
        <v>0</v>
      </c>
      <c r="M76" s="287">
        <f t="shared" si="21"/>
        <v>0</v>
      </c>
      <c r="N76" s="287">
        <f t="shared" si="21"/>
        <v>0</v>
      </c>
      <c r="O76" s="287">
        <f t="shared" si="21"/>
        <v>0</v>
      </c>
      <c r="P76" s="287">
        <f t="shared" si="21"/>
        <v>0</v>
      </c>
      <c r="Q76" s="287">
        <f t="shared" si="21"/>
        <v>0</v>
      </c>
      <c r="R76" s="287">
        <f t="shared" si="21"/>
        <v>0</v>
      </c>
      <c r="S76" s="287">
        <f t="shared" si="21"/>
        <v>0</v>
      </c>
      <c r="T76" s="287">
        <f t="shared" si="21"/>
        <v>0</v>
      </c>
      <c r="U76" s="287">
        <f t="shared" si="21"/>
        <v>0</v>
      </c>
      <c r="V76" s="287">
        <f t="shared" si="21"/>
        <v>0</v>
      </c>
      <c r="W76" s="287">
        <f t="shared" si="21"/>
        <v>0</v>
      </c>
      <c r="X76" s="287">
        <f t="shared" si="21"/>
        <v>0</v>
      </c>
      <c r="Y76" s="287">
        <f t="shared" si="21"/>
        <v>0</v>
      </c>
      <c r="Z76" s="287">
        <f t="shared" si="21"/>
        <v>0</v>
      </c>
      <c r="AA76" s="287">
        <f t="shared" si="21"/>
        <v>0</v>
      </c>
      <c r="AB76" s="287">
        <f t="shared" si="21"/>
        <v>0</v>
      </c>
      <c r="AC76" s="287">
        <f t="shared" si="21"/>
        <v>0</v>
      </c>
      <c r="AD76" s="287">
        <f t="shared" si="21"/>
        <v>0</v>
      </c>
      <c r="AE76" s="287">
        <f t="shared" si="21"/>
        <v>0</v>
      </c>
      <c r="AF76" s="287">
        <f t="shared" si="21"/>
        <v>0</v>
      </c>
      <c r="AG76" s="287">
        <f>ROUND(AG61-AG64+AG65+AG66-AG75,2)</f>
        <v>0</v>
      </c>
    </row>
    <row r="77" spans="2:33" s="209" customFormat="1" x14ac:dyDescent="0.2">
      <c r="B77" s="170"/>
      <c r="C77" s="213" t="s">
        <v>111</v>
      </c>
      <c r="D77" s="287" t="e">
        <f>D76</f>
        <v>#VALUE!</v>
      </c>
      <c r="E77" s="287" t="e">
        <f>E76+D77</f>
        <v>#VALUE!</v>
      </c>
      <c r="F77" s="287" t="e">
        <f t="shared" ref="F77:AG77" si="22">F76+E77</f>
        <v>#VALUE!</v>
      </c>
      <c r="G77" s="287" t="e">
        <f t="shared" si="22"/>
        <v>#VALUE!</v>
      </c>
      <c r="H77" s="287" t="e">
        <f t="shared" si="22"/>
        <v>#VALUE!</v>
      </c>
      <c r="I77" s="287" t="e">
        <f t="shared" si="22"/>
        <v>#VALUE!</v>
      </c>
      <c r="J77" s="287" t="e">
        <f t="shared" si="22"/>
        <v>#VALUE!</v>
      </c>
      <c r="K77" s="287" t="e">
        <f t="shared" si="22"/>
        <v>#VALUE!</v>
      </c>
      <c r="L77" s="287" t="e">
        <f t="shared" si="22"/>
        <v>#VALUE!</v>
      </c>
      <c r="M77" s="287" t="e">
        <f t="shared" si="22"/>
        <v>#VALUE!</v>
      </c>
      <c r="N77" s="287" t="e">
        <f t="shared" si="22"/>
        <v>#VALUE!</v>
      </c>
      <c r="O77" s="287" t="e">
        <f t="shared" si="22"/>
        <v>#VALUE!</v>
      </c>
      <c r="P77" s="287" t="e">
        <f t="shared" si="22"/>
        <v>#VALUE!</v>
      </c>
      <c r="Q77" s="287" t="e">
        <f t="shared" si="22"/>
        <v>#VALUE!</v>
      </c>
      <c r="R77" s="287" t="e">
        <f t="shared" si="22"/>
        <v>#VALUE!</v>
      </c>
      <c r="S77" s="287" t="e">
        <f t="shared" si="22"/>
        <v>#VALUE!</v>
      </c>
      <c r="T77" s="287" t="e">
        <f t="shared" si="22"/>
        <v>#VALUE!</v>
      </c>
      <c r="U77" s="287" t="e">
        <f t="shared" si="22"/>
        <v>#VALUE!</v>
      </c>
      <c r="V77" s="287" t="e">
        <f t="shared" si="22"/>
        <v>#VALUE!</v>
      </c>
      <c r="W77" s="287" t="e">
        <f t="shared" si="22"/>
        <v>#VALUE!</v>
      </c>
      <c r="X77" s="287" t="e">
        <f t="shared" si="22"/>
        <v>#VALUE!</v>
      </c>
      <c r="Y77" s="287" t="e">
        <f t="shared" si="22"/>
        <v>#VALUE!</v>
      </c>
      <c r="Z77" s="287" t="e">
        <f t="shared" si="22"/>
        <v>#VALUE!</v>
      </c>
      <c r="AA77" s="287" t="e">
        <f t="shared" si="22"/>
        <v>#VALUE!</v>
      </c>
      <c r="AB77" s="287" t="e">
        <f t="shared" si="22"/>
        <v>#VALUE!</v>
      </c>
      <c r="AC77" s="287" t="e">
        <f t="shared" si="22"/>
        <v>#VALUE!</v>
      </c>
      <c r="AD77" s="287" t="e">
        <f t="shared" si="22"/>
        <v>#VALUE!</v>
      </c>
      <c r="AE77" s="287" t="e">
        <f t="shared" si="22"/>
        <v>#VALUE!</v>
      </c>
      <c r="AF77" s="287" t="e">
        <f t="shared" si="22"/>
        <v>#VALUE!</v>
      </c>
      <c r="AG77" s="287" t="e">
        <f t="shared" si="22"/>
        <v>#VALUE!</v>
      </c>
    </row>
    <row r="78" spans="2:33" s="209" customFormat="1" x14ac:dyDescent="0.2">
      <c r="B78" s="210"/>
      <c r="C78" s="211"/>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row>
    <row r="79" spans="2:33" x14ac:dyDescent="0.2">
      <c r="C79" s="215" t="s">
        <v>239</v>
      </c>
      <c r="D79" s="216" t="e">
        <f>IF(ROUND(D76,0)&lt;0,"Not sustainable", "OK")</f>
        <v>#VALUE!</v>
      </c>
      <c r="E79" s="216" t="e">
        <f t="shared" ref="E79:AF79" si="23">IF(ROUND(E76,0)&lt;0,"Not sustainable", "OK")</f>
        <v>#VALUE!</v>
      </c>
      <c r="F79" s="216" t="e">
        <f t="shared" si="23"/>
        <v>#VALUE!</v>
      </c>
      <c r="G79" s="216" t="e">
        <f t="shared" si="23"/>
        <v>#VALUE!</v>
      </c>
      <c r="H79" s="216" t="str">
        <f t="shared" si="23"/>
        <v>OK</v>
      </c>
      <c r="I79" s="216" t="str">
        <f t="shared" si="23"/>
        <v>OK</v>
      </c>
      <c r="J79" s="216" t="str">
        <f t="shared" si="23"/>
        <v>OK</v>
      </c>
      <c r="K79" s="216" t="str">
        <f t="shared" si="23"/>
        <v>OK</v>
      </c>
      <c r="L79" s="216" t="str">
        <f t="shared" si="23"/>
        <v>OK</v>
      </c>
      <c r="M79" s="216" t="str">
        <f t="shared" si="23"/>
        <v>OK</v>
      </c>
      <c r="N79" s="216" t="str">
        <f t="shared" si="23"/>
        <v>OK</v>
      </c>
      <c r="O79" s="216" t="str">
        <f t="shared" si="23"/>
        <v>OK</v>
      </c>
      <c r="P79" s="216" t="str">
        <f t="shared" si="23"/>
        <v>OK</v>
      </c>
      <c r="Q79" s="216" t="str">
        <f t="shared" si="23"/>
        <v>OK</v>
      </c>
      <c r="R79" s="216" t="str">
        <f t="shared" si="23"/>
        <v>OK</v>
      </c>
      <c r="S79" s="216" t="str">
        <f t="shared" si="23"/>
        <v>OK</v>
      </c>
      <c r="T79" s="216" t="str">
        <f t="shared" si="23"/>
        <v>OK</v>
      </c>
      <c r="U79" s="216" t="str">
        <f t="shared" si="23"/>
        <v>OK</v>
      </c>
      <c r="V79" s="216" t="str">
        <f t="shared" si="23"/>
        <v>OK</v>
      </c>
      <c r="W79" s="216" t="str">
        <f t="shared" si="23"/>
        <v>OK</v>
      </c>
      <c r="X79" s="216" t="str">
        <f t="shared" si="23"/>
        <v>OK</v>
      </c>
      <c r="Y79" s="216" t="str">
        <f t="shared" si="23"/>
        <v>OK</v>
      </c>
      <c r="Z79" s="216" t="str">
        <f t="shared" si="23"/>
        <v>OK</v>
      </c>
      <c r="AA79" s="216" t="str">
        <f t="shared" si="23"/>
        <v>OK</v>
      </c>
      <c r="AB79" s="216" t="str">
        <f t="shared" si="23"/>
        <v>OK</v>
      </c>
      <c r="AC79" s="216" t="str">
        <f t="shared" si="23"/>
        <v>OK</v>
      </c>
      <c r="AD79" s="216" t="str">
        <f t="shared" si="23"/>
        <v>OK</v>
      </c>
      <c r="AE79" s="216" t="str">
        <f t="shared" si="23"/>
        <v>OK</v>
      </c>
      <c r="AF79" s="216" t="str">
        <f t="shared" si="23"/>
        <v>OK</v>
      </c>
      <c r="AG79" s="216" t="str">
        <f>IF(ROUND(AG76,0)&lt;0,"Not sustainable", "OK")</f>
        <v>OK</v>
      </c>
    </row>
    <row r="82" spans="2:33" ht="15.6" customHeight="1" x14ac:dyDescent="0.2">
      <c r="B82" s="159"/>
      <c r="C82" s="489" t="s">
        <v>227</v>
      </c>
      <c r="D82" s="489"/>
      <c r="E82" s="489"/>
      <c r="F82" s="489"/>
      <c r="G82" s="489"/>
      <c r="H82" s="489"/>
      <c r="I82" s="489"/>
      <c r="J82" s="489"/>
      <c r="K82" s="489"/>
      <c r="L82" s="489"/>
      <c r="M82" s="489"/>
      <c r="N82" s="489"/>
      <c r="O82" s="489" t="s">
        <v>227</v>
      </c>
      <c r="P82" s="489"/>
      <c r="Q82" s="489"/>
      <c r="R82" s="489"/>
      <c r="S82" s="489"/>
      <c r="T82" s="489"/>
      <c r="U82" s="489"/>
      <c r="V82" s="489"/>
      <c r="W82" s="489"/>
      <c r="X82" s="489"/>
      <c r="Y82" s="489"/>
      <c r="Z82" s="489"/>
      <c r="AA82" s="489" t="s">
        <v>227</v>
      </c>
      <c r="AB82" s="489"/>
      <c r="AC82" s="489"/>
      <c r="AD82" s="489"/>
      <c r="AE82" s="489"/>
      <c r="AF82" s="489"/>
      <c r="AG82" s="489"/>
    </row>
    <row r="83" spans="2:33" s="221" customFormat="1" x14ac:dyDescent="0.2">
      <c r="B83" s="220"/>
      <c r="C83" s="206"/>
      <c r="D83" s="293">
        <v>1</v>
      </c>
      <c r="E83" s="293">
        <v>2</v>
      </c>
      <c r="F83" s="293">
        <v>3</v>
      </c>
      <c r="G83" s="293">
        <v>4</v>
      </c>
      <c r="H83" s="293">
        <v>5</v>
      </c>
      <c r="I83" s="293">
        <v>6</v>
      </c>
      <c r="J83" s="293">
        <v>7</v>
      </c>
      <c r="K83" s="293">
        <v>8</v>
      </c>
      <c r="L83" s="293">
        <v>9</v>
      </c>
      <c r="M83" s="293">
        <v>10</v>
      </c>
      <c r="N83" s="293">
        <v>11</v>
      </c>
      <c r="O83" s="293">
        <v>12</v>
      </c>
      <c r="P83" s="293">
        <v>13</v>
      </c>
      <c r="Q83" s="293">
        <v>14</v>
      </c>
      <c r="R83" s="293">
        <v>15</v>
      </c>
      <c r="S83" s="293">
        <v>16</v>
      </c>
      <c r="T83" s="293">
        <v>17</v>
      </c>
      <c r="U83" s="293">
        <v>18</v>
      </c>
      <c r="V83" s="293">
        <v>19</v>
      </c>
      <c r="W83" s="293">
        <v>20</v>
      </c>
      <c r="X83" s="293">
        <v>21</v>
      </c>
      <c r="Y83" s="293">
        <v>22</v>
      </c>
      <c r="Z83" s="293">
        <v>23</v>
      </c>
      <c r="AA83" s="293">
        <v>24</v>
      </c>
      <c r="AB83" s="293">
        <v>25</v>
      </c>
      <c r="AC83" s="293">
        <v>26</v>
      </c>
      <c r="AD83" s="293">
        <v>27</v>
      </c>
      <c r="AE83" s="293">
        <v>28</v>
      </c>
      <c r="AF83" s="293">
        <v>29</v>
      </c>
      <c r="AG83" s="293">
        <v>30</v>
      </c>
    </row>
    <row r="84" spans="2:33" s="221" customFormat="1" ht="22.95" customHeight="1" x14ac:dyDescent="0.2">
      <c r="B84" s="206">
        <v>17</v>
      </c>
      <c r="C84" s="206" t="s">
        <v>105</v>
      </c>
      <c r="D84" s="425" t="str">
        <f>IF(D39&lt;=($E$30+$F$30),SUM(D43+D44+D45+D46)-SUM(D8+D7+D6+D5),"")</f>
        <v/>
      </c>
      <c r="E84" s="425" t="str">
        <f t="shared" ref="E84:AG84" si="24">IF(E39&lt;=($E$30+$F$30),SUM(E43+E44+E45+E46)-SUM(E8+E7+E6+E5),"")</f>
        <v/>
      </c>
      <c r="F84" s="425" t="str">
        <f t="shared" si="24"/>
        <v/>
      </c>
      <c r="G84" s="425" t="str">
        <f t="shared" si="24"/>
        <v/>
      </c>
      <c r="H84" s="425" t="str">
        <f t="shared" si="24"/>
        <v/>
      </c>
      <c r="I84" s="425" t="str">
        <f t="shared" si="24"/>
        <v/>
      </c>
      <c r="J84" s="425" t="str">
        <f t="shared" si="24"/>
        <v/>
      </c>
      <c r="K84" s="425" t="str">
        <f t="shared" si="24"/>
        <v/>
      </c>
      <c r="L84" s="425" t="str">
        <f t="shared" si="24"/>
        <v/>
      </c>
      <c r="M84" s="425" t="str">
        <f t="shared" si="24"/>
        <v/>
      </c>
      <c r="N84" s="425" t="str">
        <f t="shared" si="24"/>
        <v/>
      </c>
      <c r="O84" s="425" t="str">
        <f t="shared" si="24"/>
        <v/>
      </c>
      <c r="P84" s="425" t="str">
        <f t="shared" si="24"/>
        <v/>
      </c>
      <c r="Q84" s="425" t="str">
        <f t="shared" si="24"/>
        <v/>
      </c>
      <c r="R84" s="425" t="str">
        <f t="shared" si="24"/>
        <v/>
      </c>
      <c r="S84" s="425" t="str">
        <f t="shared" si="24"/>
        <v/>
      </c>
      <c r="T84" s="425" t="str">
        <f t="shared" si="24"/>
        <v/>
      </c>
      <c r="U84" s="425" t="str">
        <f t="shared" si="24"/>
        <v/>
      </c>
      <c r="V84" s="425" t="str">
        <f t="shared" si="24"/>
        <v/>
      </c>
      <c r="W84" s="425" t="str">
        <f t="shared" si="24"/>
        <v/>
      </c>
      <c r="X84" s="425" t="str">
        <f t="shared" si="24"/>
        <v/>
      </c>
      <c r="Y84" s="425" t="str">
        <f t="shared" si="24"/>
        <v/>
      </c>
      <c r="Z84" s="425" t="str">
        <f t="shared" si="24"/>
        <v/>
      </c>
      <c r="AA84" s="425" t="str">
        <f t="shared" si="24"/>
        <v/>
      </c>
      <c r="AB84" s="425" t="str">
        <f t="shared" si="24"/>
        <v/>
      </c>
      <c r="AC84" s="425" t="str">
        <f t="shared" si="24"/>
        <v/>
      </c>
      <c r="AD84" s="425" t="str">
        <f t="shared" si="24"/>
        <v/>
      </c>
      <c r="AE84" s="425" t="str">
        <f t="shared" si="24"/>
        <v/>
      </c>
      <c r="AF84" s="425" t="str">
        <f t="shared" si="24"/>
        <v/>
      </c>
      <c r="AG84" s="425" t="str">
        <f t="shared" si="24"/>
        <v/>
      </c>
    </row>
    <row r="85" spans="2:33" s="172" customFormat="1" ht="18.600000000000001" customHeight="1" x14ac:dyDescent="0.2">
      <c r="B85" s="174">
        <v>18</v>
      </c>
      <c r="C85" s="174" t="s">
        <v>106</v>
      </c>
      <c r="D85" s="425" t="str">
        <f>IF(D39&lt;=($E$30+$F$30),SUM(D57+D56+D55+D54+D53+D52)-SUM(D19+D18+D17+D16+D15+D14),"")</f>
        <v/>
      </c>
      <c r="E85" s="425" t="str">
        <f>IF(E39&lt;=($E$30+$F$30),SUM(E57+E56+E55+E54+E53+E52)-SUM(E19+E18+E17+E16+E15+E14),"")</f>
        <v/>
      </c>
      <c r="F85" s="425" t="str">
        <f t="shared" ref="F85:AG85" si="25">IF(F39&lt;=($E$30+$F$30),SUM(F57+F56+F55+F54+F53+F52)-SUM(F19+F18+F17+F16+F15+F14),"")</f>
        <v/>
      </c>
      <c r="G85" s="425" t="str">
        <f t="shared" si="25"/>
        <v/>
      </c>
      <c r="H85" s="425" t="str">
        <f t="shared" si="25"/>
        <v/>
      </c>
      <c r="I85" s="425" t="str">
        <f t="shared" si="25"/>
        <v/>
      </c>
      <c r="J85" s="425" t="str">
        <f t="shared" si="25"/>
        <v/>
      </c>
      <c r="K85" s="425" t="str">
        <f t="shared" si="25"/>
        <v/>
      </c>
      <c r="L85" s="425" t="str">
        <f t="shared" si="25"/>
        <v/>
      </c>
      <c r="M85" s="425" t="str">
        <f t="shared" si="25"/>
        <v/>
      </c>
      <c r="N85" s="425" t="str">
        <f t="shared" si="25"/>
        <v/>
      </c>
      <c r="O85" s="425" t="str">
        <f t="shared" si="25"/>
        <v/>
      </c>
      <c r="P85" s="425" t="str">
        <f t="shared" si="25"/>
        <v/>
      </c>
      <c r="Q85" s="425" t="str">
        <f t="shared" si="25"/>
        <v/>
      </c>
      <c r="R85" s="425" t="str">
        <f t="shared" si="25"/>
        <v/>
      </c>
      <c r="S85" s="425" t="str">
        <f t="shared" si="25"/>
        <v/>
      </c>
      <c r="T85" s="425" t="str">
        <f t="shared" si="25"/>
        <v/>
      </c>
      <c r="U85" s="425" t="str">
        <f t="shared" si="25"/>
        <v/>
      </c>
      <c r="V85" s="425" t="str">
        <f t="shared" si="25"/>
        <v/>
      </c>
      <c r="W85" s="425" t="str">
        <f t="shared" si="25"/>
        <v/>
      </c>
      <c r="X85" s="425" t="str">
        <f t="shared" si="25"/>
        <v/>
      </c>
      <c r="Y85" s="425" t="str">
        <f t="shared" si="25"/>
        <v/>
      </c>
      <c r="Z85" s="425" t="str">
        <f t="shared" si="25"/>
        <v/>
      </c>
      <c r="AA85" s="425" t="str">
        <f t="shared" si="25"/>
        <v/>
      </c>
      <c r="AB85" s="425" t="str">
        <f t="shared" si="25"/>
        <v/>
      </c>
      <c r="AC85" s="425" t="str">
        <f t="shared" si="25"/>
        <v/>
      </c>
      <c r="AD85" s="425" t="str">
        <f t="shared" si="25"/>
        <v/>
      </c>
      <c r="AE85" s="425" t="str">
        <f t="shared" si="25"/>
        <v/>
      </c>
      <c r="AF85" s="425" t="str">
        <f t="shared" si="25"/>
        <v/>
      </c>
      <c r="AG85" s="425" t="str">
        <f t="shared" si="25"/>
        <v/>
      </c>
    </row>
    <row r="86" spans="2:33" s="172" customFormat="1" ht="30" customHeight="1" x14ac:dyDescent="0.2">
      <c r="B86" s="174">
        <v>19</v>
      </c>
      <c r="C86" s="174" t="s">
        <v>583</v>
      </c>
      <c r="D86" s="425"/>
      <c r="E86" s="425"/>
      <c r="F86" s="425"/>
      <c r="G86" s="425"/>
      <c r="H86" s="425" t="str">
        <f>IF(H39&lt;=($E$30+$F$30),H64,"")</f>
        <v/>
      </c>
      <c r="I86" s="425" t="str">
        <f t="shared" ref="I86:AG86" si="26">IF(I39&lt;=($E$30+$F$30),I64,"")</f>
        <v/>
      </c>
      <c r="J86" s="425" t="str">
        <f t="shared" si="26"/>
        <v/>
      </c>
      <c r="K86" s="425" t="str">
        <f t="shared" si="26"/>
        <v/>
      </c>
      <c r="L86" s="425" t="str">
        <f t="shared" si="26"/>
        <v/>
      </c>
      <c r="M86" s="425" t="str">
        <f t="shared" si="26"/>
        <v/>
      </c>
      <c r="N86" s="425" t="str">
        <f t="shared" si="26"/>
        <v/>
      </c>
      <c r="O86" s="425" t="str">
        <f t="shared" si="26"/>
        <v/>
      </c>
      <c r="P86" s="425" t="str">
        <f t="shared" si="26"/>
        <v/>
      </c>
      <c r="Q86" s="425" t="str">
        <f t="shared" si="26"/>
        <v/>
      </c>
      <c r="R86" s="425" t="str">
        <f t="shared" si="26"/>
        <v/>
      </c>
      <c r="S86" s="425" t="str">
        <f t="shared" si="26"/>
        <v/>
      </c>
      <c r="T86" s="425" t="str">
        <f t="shared" si="26"/>
        <v/>
      </c>
      <c r="U86" s="425" t="str">
        <f t="shared" si="26"/>
        <v/>
      </c>
      <c r="V86" s="425" t="str">
        <f t="shared" si="26"/>
        <v/>
      </c>
      <c r="W86" s="425" t="str">
        <f t="shared" si="26"/>
        <v/>
      </c>
      <c r="X86" s="425" t="str">
        <f t="shared" si="26"/>
        <v/>
      </c>
      <c r="Y86" s="425" t="str">
        <f t="shared" si="26"/>
        <v/>
      </c>
      <c r="Z86" s="425" t="str">
        <f t="shared" si="26"/>
        <v/>
      </c>
      <c r="AA86" s="425" t="str">
        <f t="shared" si="26"/>
        <v/>
      </c>
      <c r="AB86" s="425" t="str">
        <f t="shared" si="26"/>
        <v/>
      </c>
      <c r="AC86" s="425" t="str">
        <f t="shared" si="26"/>
        <v/>
      </c>
      <c r="AD86" s="425" t="str">
        <f t="shared" si="26"/>
        <v/>
      </c>
      <c r="AE86" s="425" t="str">
        <f t="shared" si="26"/>
        <v/>
      </c>
      <c r="AF86" s="425" t="str">
        <f t="shared" si="26"/>
        <v/>
      </c>
      <c r="AG86" s="425" t="str">
        <f t="shared" si="26"/>
        <v/>
      </c>
    </row>
    <row r="87" spans="2:33" s="221" customFormat="1" x14ac:dyDescent="0.2">
      <c r="B87" s="178"/>
      <c r="C87" s="178" t="str">
        <f>C61</f>
        <v xml:space="preserve">FLUX DE NUMERAR NET </v>
      </c>
      <c r="D87" s="426" t="str">
        <f>IFERROR(D84-D85-D86,"")</f>
        <v/>
      </c>
      <c r="E87" s="426" t="str">
        <f>IFERROR(E84-E85-E86,"")</f>
        <v/>
      </c>
      <c r="F87" s="426" t="str">
        <f t="shared" ref="F87:AG87" si="27">IFERROR(F84-F85-F86,"")</f>
        <v/>
      </c>
      <c r="G87" s="426" t="str">
        <f t="shared" si="27"/>
        <v/>
      </c>
      <c r="H87" s="426" t="str">
        <f t="shared" si="27"/>
        <v/>
      </c>
      <c r="I87" s="426" t="str">
        <f t="shared" si="27"/>
        <v/>
      </c>
      <c r="J87" s="426" t="str">
        <f t="shared" si="27"/>
        <v/>
      </c>
      <c r="K87" s="426" t="str">
        <f t="shared" si="27"/>
        <v/>
      </c>
      <c r="L87" s="426" t="str">
        <f t="shared" si="27"/>
        <v/>
      </c>
      <c r="M87" s="426" t="str">
        <f t="shared" si="27"/>
        <v/>
      </c>
      <c r="N87" s="426" t="str">
        <f t="shared" si="27"/>
        <v/>
      </c>
      <c r="O87" s="426" t="str">
        <f t="shared" si="27"/>
        <v/>
      </c>
      <c r="P87" s="426" t="str">
        <f t="shared" si="27"/>
        <v/>
      </c>
      <c r="Q87" s="426" t="str">
        <f t="shared" si="27"/>
        <v/>
      </c>
      <c r="R87" s="426" t="str">
        <f t="shared" si="27"/>
        <v/>
      </c>
      <c r="S87" s="426" t="str">
        <f t="shared" si="27"/>
        <v/>
      </c>
      <c r="T87" s="426" t="str">
        <f t="shared" si="27"/>
        <v/>
      </c>
      <c r="U87" s="426" t="str">
        <f t="shared" si="27"/>
        <v/>
      </c>
      <c r="V87" s="426" t="str">
        <f t="shared" si="27"/>
        <v/>
      </c>
      <c r="W87" s="426" t="str">
        <f t="shared" si="27"/>
        <v/>
      </c>
      <c r="X87" s="426" t="str">
        <f t="shared" si="27"/>
        <v/>
      </c>
      <c r="Y87" s="426" t="str">
        <f t="shared" si="27"/>
        <v/>
      </c>
      <c r="Z87" s="426" t="str">
        <f t="shared" si="27"/>
        <v/>
      </c>
      <c r="AA87" s="426" t="str">
        <f t="shared" si="27"/>
        <v/>
      </c>
      <c r="AB87" s="426" t="str">
        <f t="shared" si="27"/>
        <v/>
      </c>
      <c r="AC87" s="426" t="str">
        <f t="shared" si="27"/>
        <v/>
      </c>
      <c r="AD87" s="426" t="str">
        <f t="shared" si="27"/>
        <v/>
      </c>
      <c r="AE87" s="426" t="str">
        <f t="shared" si="27"/>
        <v/>
      </c>
      <c r="AF87" s="426" t="str">
        <f t="shared" si="27"/>
        <v/>
      </c>
      <c r="AG87" s="426" t="str">
        <f t="shared" si="27"/>
        <v/>
      </c>
    </row>
    <row r="88" spans="2:33" x14ac:dyDescent="0.2">
      <c r="B88" s="177"/>
      <c r="C88" s="177"/>
      <c r="D88" s="427"/>
      <c r="E88" s="427"/>
      <c r="F88" s="427"/>
      <c r="G88" s="427"/>
      <c r="H88" s="427"/>
      <c r="I88" s="427"/>
      <c r="J88" s="427"/>
      <c r="K88" s="427"/>
      <c r="L88" s="427"/>
      <c r="M88" s="427"/>
      <c r="N88" s="427"/>
      <c r="O88" s="427"/>
      <c r="P88" s="427"/>
      <c r="Q88" s="427"/>
      <c r="R88" s="428"/>
      <c r="S88" s="428"/>
      <c r="T88" s="428"/>
      <c r="U88" s="428"/>
      <c r="V88" s="428"/>
      <c r="W88" s="428"/>
      <c r="X88" s="428"/>
      <c r="Y88" s="428"/>
      <c r="Z88" s="428"/>
      <c r="AA88" s="428"/>
      <c r="AB88" s="428"/>
      <c r="AC88" s="428"/>
      <c r="AD88" s="428"/>
      <c r="AE88" s="428"/>
      <c r="AF88" s="428"/>
      <c r="AG88" s="428"/>
    </row>
    <row r="89" spans="2:33" x14ac:dyDescent="0.2">
      <c r="Q89" s="219"/>
      <c r="W89" s="158"/>
    </row>
    <row r="90" spans="2:33" x14ac:dyDescent="0.2">
      <c r="C90" s="178" t="s">
        <v>238</v>
      </c>
      <c r="D90" s="351"/>
    </row>
    <row r="91" spans="2:33" ht="13.8" x14ac:dyDescent="0.2">
      <c r="C91" s="207"/>
      <c r="D91" s="351"/>
      <c r="H91" s="334"/>
    </row>
    <row r="92" spans="2:33" x14ac:dyDescent="0.2">
      <c r="C92" s="222" t="s">
        <v>112</v>
      </c>
      <c r="D92" s="351" t="e">
        <f>D84+NPV(Instructiuni!$D$35,'Fundin Gap'!E84:AG84)</f>
        <v>#VALUE!</v>
      </c>
    </row>
    <row r="93" spans="2:33" ht="20.399999999999999" x14ac:dyDescent="0.2">
      <c r="C93" s="222" t="s">
        <v>113</v>
      </c>
      <c r="D93" s="351" t="e">
        <f>D85+D86+NPV(Instructiuni!$D$35,E85:AG86)</f>
        <v>#VALUE!</v>
      </c>
      <c r="E93" s="336"/>
      <c r="F93" s="335"/>
    </row>
    <row r="94" spans="2:33" x14ac:dyDescent="0.2">
      <c r="C94" s="223" t="s">
        <v>114</v>
      </c>
      <c r="D94" s="351" t="e">
        <f>D92-D93</f>
        <v>#VALUE!</v>
      </c>
      <c r="E94" s="335"/>
      <c r="F94" s="335"/>
    </row>
    <row r="95" spans="2:33" x14ac:dyDescent="0.2">
      <c r="C95" s="222" t="s">
        <v>115</v>
      </c>
      <c r="D95" s="351">
        <f>Buget_cerere!N104+NPV(Instructiuni!$D$35,Buget_cerere!O104:Q104)</f>
        <v>0</v>
      </c>
    </row>
    <row r="96" spans="2:33" x14ac:dyDescent="0.2">
      <c r="C96" s="223" t="s">
        <v>117</v>
      </c>
      <c r="D96" s="352" t="str">
        <f>IFERROR(IF(D94&gt;0,(D95-D94)/D95,1),"")</f>
        <v/>
      </c>
    </row>
    <row r="97" spans="3:4" ht="20.399999999999999" x14ac:dyDescent="0.2">
      <c r="C97" s="223" t="s">
        <v>116</v>
      </c>
      <c r="D97" s="351" t="e">
        <f>D96*Buget_cerere!C91</f>
        <v>#VALUE!</v>
      </c>
    </row>
  </sheetData>
  <sheetProtection algorithmName="SHA-512" hashValue="FQ7oQ73sAmxI/FuXn3uiixV5DqFbLEpTYft2wx2+Dc22/NnJe0YXAnfkbM6VEnEzoFs54qB2futv6AarR8KyCw==" saltValue="+vhpJTcnLt/qexoI7ASC8g==" spinCount="100000" sheet="1" formatColumns="0"/>
  <mergeCells count="13">
    <mergeCell ref="AA82:AG82"/>
    <mergeCell ref="C2:H2"/>
    <mergeCell ref="C1:N1"/>
    <mergeCell ref="C82:N82"/>
    <mergeCell ref="D41:Q41"/>
    <mergeCell ref="O82:Z82"/>
    <mergeCell ref="C40:N40"/>
    <mergeCell ref="O40:Z40"/>
    <mergeCell ref="O1:Z1"/>
    <mergeCell ref="B29:C29"/>
    <mergeCell ref="B30:C30"/>
    <mergeCell ref="AA40:AG40"/>
    <mergeCell ref="AA1:AG1"/>
  </mergeCells>
  <phoneticPr fontId="11" type="noConversion"/>
  <pageMargins left="0.25" right="0.25" top="0.25" bottom="0.25" header="0.05" footer="0.05"/>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3" sqref="D3"/>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79</v>
      </c>
      <c r="B1" s="11" t="s">
        <v>78</v>
      </c>
      <c r="C1" s="11" t="s">
        <v>80</v>
      </c>
      <c r="D1" s="11" t="s">
        <v>81</v>
      </c>
      <c r="E1" s="11" t="s">
        <v>82</v>
      </c>
      <c r="F1" s="17" t="s">
        <v>83</v>
      </c>
      <c r="G1" s="9"/>
      <c r="H1" s="9"/>
      <c r="I1" s="9"/>
      <c r="J1" s="9"/>
      <c r="K1" s="9"/>
      <c r="L1" s="9"/>
      <c r="M1" s="9"/>
      <c r="N1" s="9"/>
      <c r="O1" s="21"/>
    </row>
    <row r="2" spans="1:15" x14ac:dyDescent="0.3">
      <c r="A2" s="5" t="s">
        <v>84</v>
      </c>
      <c r="B2" s="12">
        <v>0</v>
      </c>
      <c r="C2" s="13" t="e">
        <f>B2/$B$32</f>
        <v>#DIV/0!</v>
      </c>
      <c r="D2" s="12">
        <v>0</v>
      </c>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U35"/>
  <sheetViews>
    <sheetView workbookViewId="0">
      <selection sqref="A1:XFD1048576"/>
    </sheetView>
  </sheetViews>
  <sheetFormatPr defaultRowHeight="13.8" x14ac:dyDescent="0.3"/>
  <cols>
    <col min="6" max="6" width="12.77734375" customWidth="1"/>
    <col min="7" max="7" width="15.88671875" customWidth="1"/>
  </cols>
  <sheetData>
    <row r="1" spans="2:47" ht="14.4" x14ac:dyDescent="0.3">
      <c r="B1" s="367"/>
      <c r="C1" s="367"/>
      <c r="D1" s="367"/>
      <c r="E1" s="367"/>
      <c r="F1" s="429"/>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row>
    <row r="33" customFormat="1" x14ac:dyDescent="0.3"/>
    <row r="34" customFormat="1" x14ac:dyDescent="0.3"/>
    <row r="35" customFormat="1" x14ac:dyDescent="0.3"/>
  </sheetData>
  <phoneticPr fontId="11" type="noConversion"/>
  <pageMargins left="0.2" right="0.2" top="0.25" bottom="0.25"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62"/>
  <sheetViews>
    <sheetView topLeftCell="A43" workbookViewId="0">
      <selection activeCell="L56" sqref="L56"/>
    </sheetView>
  </sheetViews>
  <sheetFormatPr defaultColWidth="20.5546875" defaultRowHeight="21.6" customHeight="1" x14ac:dyDescent="0.25"/>
  <cols>
    <col min="1" max="1" width="4.6640625" style="255" customWidth="1"/>
    <col min="2" max="2" width="21.5546875" style="255" customWidth="1"/>
    <col min="3" max="3" width="9.109375" style="255" customWidth="1"/>
    <col min="4" max="4" width="13.33203125" style="255" customWidth="1"/>
    <col min="5" max="5" width="15.88671875" style="255" customWidth="1"/>
    <col min="6" max="6" width="13.6640625" style="255" customWidth="1"/>
    <col min="7" max="7" width="13.33203125" style="255" customWidth="1"/>
    <col min="8" max="8" width="13.5546875" style="255" bestFit="1" customWidth="1"/>
    <col min="9" max="9" width="11.44140625" style="255" customWidth="1"/>
    <col min="10" max="10" width="12.109375" style="255" customWidth="1"/>
    <col min="11" max="11" width="13" style="255" customWidth="1"/>
    <col min="12" max="12" width="12.6640625" style="255" customWidth="1"/>
    <col min="13" max="13" width="41.77734375" style="255" customWidth="1"/>
    <col min="14" max="16384" width="20.5546875" style="255"/>
  </cols>
  <sheetData>
    <row r="1" spans="1:13" ht="12" x14ac:dyDescent="0.25">
      <c r="B1" s="256" t="s">
        <v>298</v>
      </c>
    </row>
    <row r="2" spans="1:13" ht="12" x14ac:dyDescent="0.25">
      <c r="B2" s="501" t="s">
        <v>366</v>
      </c>
      <c r="C2" s="501"/>
      <c r="D2" s="501"/>
      <c r="E2" s="501"/>
      <c r="F2" s="501"/>
      <c r="G2" s="501"/>
      <c r="H2" s="501"/>
      <c r="I2" s="501"/>
      <c r="J2" s="501"/>
      <c r="K2" s="501"/>
      <c r="L2" s="501"/>
    </row>
    <row r="3" spans="1:13" ht="12" x14ac:dyDescent="0.25">
      <c r="B3" s="501" t="s">
        <v>316</v>
      </c>
      <c r="C3" s="501"/>
      <c r="D3" s="501"/>
      <c r="E3" s="501"/>
      <c r="F3" s="501"/>
      <c r="G3" s="501"/>
      <c r="H3" s="501"/>
      <c r="I3" s="501"/>
      <c r="J3" s="501"/>
      <c r="K3" s="501"/>
      <c r="L3" s="501"/>
    </row>
    <row r="4" spans="1:13" ht="12" x14ac:dyDescent="0.25">
      <c r="B4" s="501" t="s">
        <v>299</v>
      </c>
      <c r="C4" s="501"/>
      <c r="D4" s="501"/>
      <c r="E4" s="501"/>
      <c r="F4" s="501"/>
      <c r="G4" s="501"/>
      <c r="H4" s="501"/>
      <c r="I4" s="501"/>
      <c r="J4" s="501"/>
      <c r="K4" s="501"/>
      <c r="L4" s="501"/>
    </row>
    <row r="5" spans="1:13" ht="25.95" customHeight="1" x14ac:dyDescent="0.25">
      <c r="B5" s="501" t="s">
        <v>317</v>
      </c>
      <c r="C5" s="501"/>
      <c r="D5" s="501"/>
      <c r="E5" s="501"/>
      <c r="F5" s="501"/>
      <c r="G5" s="501"/>
      <c r="H5" s="501"/>
      <c r="I5" s="501"/>
      <c r="J5" s="501"/>
      <c r="K5" s="501"/>
      <c r="L5" s="501"/>
    </row>
    <row r="6" spans="1:13" ht="12" x14ac:dyDescent="0.25">
      <c r="B6" s="501" t="s">
        <v>572</v>
      </c>
      <c r="C6" s="501"/>
      <c r="D6" s="501"/>
      <c r="E6" s="501"/>
      <c r="F6" s="501"/>
      <c r="G6" s="501"/>
      <c r="H6" s="501"/>
      <c r="I6" s="501"/>
      <c r="J6" s="501"/>
      <c r="K6" s="501"/>
      <c r="L6" s="501"/>
    </row>
    <row r="7" spans="1:13" ht="12" x14ac:dyDescent="0.25">
      <c r="B7" s="501" t="s">
        <v>573</v>
      </c>
      <c r="C7" s="501"/>
      <c r="D7" s="501"/>
      <c r="E7" s="501"/>
      <c r="F7" s="501"/>
      <c r="G7" s="501"/>
      <c r="H7" s="501"/>
      <c r="I7" s="501"/>
      <c r="J7" s="501"/>
      <c r="K7" s="501"/>
      <c r="L7" s="501"/>
    </row>
    <row r="8" spans="1:13" ht="12" x14ac:dyDescent="0.25">
      <c r="B8" s="257" t="s">
        <v>301</v>
      </c>
      <c r="C8" s="505"/>
      <c r="D8" s="505"/>
      <c r="E8" s="505"/>
      <c r="F8" s="505"/>
      <c r="G8" s="505"/>
      <c r="H8" s="505"/>
      <c r="I8" s="505"/>
      <c r="J8" s="505"/>
      <c r="K8" s="505"/>
      <c r="L8" s="505"/>
    </row>
    <row r="9" spans="1:13" ht="12" x14ac:dyDescent="0.25">
      <c r="B9" s="257" t="s">
        <v>300</v>
      </c>
      <c r="C9" s="503"/>
      <c r="D9" s="504"/>
      <c r="E9" s="257"/>
      <c r="F9" s="257"/>
      <c r="G9" s="257"/>
      <c r="H9" s="257"/>
      <c r="I9" s="257"/>
      <c r="J9" s="257"/>
      <c r="K9" s="257"/>
      <c r="L9" s="257"/>
    </row>
    <row r="10" spans="1:13" ht="12" customHeight="1" x14ac:dyDescent="0.25"/>
    <row r="11" spans="1:13" ht="21.6" customHeight="1" x14ac:dyDescent="0.25">
      <c r="A11" s="500" t="s">
        <v>280</v>
      </c>
      <c r="B11" s="500" t="s">
        <v>281</v>
      </c>
      <c r="C11" s="500" t="s">
        <v>282</v>
      </c>
      <c r="D11" s="502" t="s">
        <v>294</v>
      </c>
      <c r="E11" s="502"/>
      <c r="F11" s="502"/>
      <c r="G11" s="502"/>
      <c r="H11" s="500" t="s">
        <v>283</v>
      </c>
      <c r="I11" s="500"/>
      <c r="J11" s="500"/>
      <c r="K11" s="502" t="s">
        <v>295</v>
      </c>
      <c r="L11" s="502" t="s">
        <v>296</v>
      </c>
    </row>
    <row r="12" spans="1:13" s="260" customFormat="1" ht="52.95" customHeight="1" x14ac:dyDescent="0.3">
      <c r="A12" s="500"/>
      <c r="B12" s="500"/>
      <c r="C12" s="500"/>
      <c r="D12" s="258" t="s">
        <v>284</v>
      </c>
      <c r="E12" s="259" t="s">
        <v>297</v>
      </c>
      <c r="F12" s="259" t="s">
        <v>285</v>
      </c>
      <c r="G12" s="259" t="s">
        <v>286</v>
      </c>
      <c r="H12" s="258" t="s">
        <v>284</v>
      </c>
      <c r="I12" s="258" t="s">
        <v>287</v>
      </c>
      <c r="J12" s="258" t="s">
        <v>288</v>
      </c>
      <c r="K12" s="502"/>
      <c r="L12" s="502"/>
    </row>
    <row r="13" spans="1:13" s="263" customFormat="1" ht="21.6" customHeight="1" x14ac:dyDescent="0.25">
      <c r="A13" s="261">
        <v>0</v>
      </c>
      <c r="B13" s="261">
        <v>1</v>
      </c>
      <c r="C13" s="261">
        <v>2</v>
      </c>
      <c r="D13" s="261" t="s">
        <v>289</v>
      </c>
      <c r="E13" s="261">
        <v>4</v>
      </c>
      <c r="F13" s="262">
        <v>5</v>
      </c>
      <c r="G13" s="262">
        <v>6</v>
      </c>
      <c r="H13" s="262" t="s">
        <v>290</v>
      </c>
      <c r="I13" s="262">
        <v>8</v>
      </c>
      <c r="J13" s="262">
        <v>9</v>
      </c>
      <c r="K13" s="262">
        <v>10</v>
      </c>
      <c r="L13" s="262" t="s">
        <v>291</v>
      </c>
    </row>
    <row r="14" spans="1:13" ht="21.6" customHeight="1" x14ac:dyDescent="0.25">
      <c r="A14" s="264">
        <v>1</v>
      </c>
      <c r="B14" s="265">
        <f>'Export SMIS A NU SE ANEXA!'!H2</f>
        <v>0</v>
      </c>
      <c r="C14" s="266">
        <f>'Export SMIS A NU SE ANEXA!'!J2</f>
        <v>0</v>
      </c>
      <c r="D14" s="267">
        <f>E14+F14+G14</f>
        <v>0</v>
      </c>
      <c r="E14" s="267">
        <f>'Export SMIS A NU SE ANEXA!'!AK2</f>
        <v>0</v>
      </c>
      <c r="F14" s="267">
        <f>'Export SMIS A NU SE ANEXA!'!AN2</f>
        <v>0</v>
      </c>
      <c r="G14" s="267">
        <f>'Export SMIS A NU SE ANEXA!'!AE2</f>
        <v>0</v>
      </c>
      <c r="H14" s="267">
        <f>I14+J14</f>
        <v>0</v>
      </c>
      <c r="I14" s="267">
        <f>'Export SMIS A NU SE ANEXA!'!T2</f>
        <v>0</v>
      </c>
      <c r="J14" s="267">
        <f>'Export SMIS A NU SE ANEXA!'!Y2</f>
        <v>0</v>
      </c>
      <c r="K14" s="267">
        <f>'Export SMIS A NU SE ANEXA!'!Z2</f>
        <v>0</v>
      </c>
      <c r="L14" s="267">
        <f>D14+K14</f>
        <v>0</v>
      </c>
      <c r="M14" s="430">
        <f>'Export SMIS A NU SE ANEXA!'!G2</f>
        <v>0</v>
      </c>
    </row>
    <row r="15" spans="1:13" ht="21.6" customHeight="1" x14ac:dyDescent="0.25">
      <c r="A15" s="264">
        <v>2</v>
      </c>
      <c r="B15" s="265">
        <f>'Export SMIS A NU SE ANEXA!'!H3</f>
        <v>0</v>
      </c>
      <c r="C15" s="266">
        <f>'Export SMIS A NU SE ANEXA!'!J3</f>
        <v>0</v>
      </c>
      <c r="D15" s="267">
        <f t="shared" ref="D15:D53" si="0">E15+F15+G15</f>
        <v>0</v>
      </c>
      <c r="E15" s="267">
        <f>'Export SMIS A NU SE ANEXA!'!AK3</f>
        <v>0</v>
      </c>
      <c r="F15" s="267">
        <f>'Export SMIS A NU SE ANEXA!'!AN3</f>
        <v>0</v>
      </c>
      <c r="G15" s="267">
        <f>'Export SMIS A NU SE ANEXA!'!AE3</f>
        <v>0</v>
      </c>
      <c r="H15" s="267">
        <f t="shared" ref="H15:H53" si="1">I15+J15</f>
        <v>0</v>
      </c>
      <c r="I15" s="267">
        <f>'Export SMIS A NU SE ANEXA!'!T3</f>
        <v>0</v>
      </c>
      <c r="J15" s="267">
        <f>'Export SMIS A NU SE ANEXA!'!Y3</f>
        <v>0</v>
      </c>
      <c r="K15" s="267">
        <f>'Export SMIS A NU SE ANEXA!'!Z3</f>
        <v>0</v>
      </c>
      <c r="L15" s="267">
        <f t="shared" ref="L15:L53" si="2">D15+K15</f>
        <v>0</v>
      </c>
      <c r="M15" s="430">
        <f>'Export SMIS A NU SE ANEXA!'!G3</f>
        <v>0</v>
      </c>
    </row>
    <row r="16" spans="1:13" ht="21.6" customHeight="1" x14ac:dyDescent="0.25">
      <c r="A16" s="264">
        <v>3</v>
      </c>
      <c r="B16" s="265">
        <f>'Export SMIS A NU SE ANEXA!'!H4</f>
        <v>0</v>
      </c>
      <c r="C16" s="266">
        <f>'Export SMIS A NU SE ANEXA!'!J4</f>
        <v>0</v>
      </c>
      <c r="D16" s="267">
        <f t="shared" si="0"/>
        <v>0</v>
      </c>
      <c r="E16" s="267">
        <f>'Export SMIS A NU SE ANEXA!'!AK4</f>
        <v>0</v>
      </c>
      <c r="F16" s="267">
        <f>'Export SMIS A NU SE ANEXA!'!AN4</f>
        <v>0</v>
      </c>
      <c r="G16" s="267">
        <f>'Export SMIS A NU SE ANEXA!'!AE4</f>
        <v>0</v>
      </c>
      <c r="H16" s="267">
        <f t="shared" si="1"/>
        <v>0</v>
      </c>
      <c r="I16" s="267">
        <f>'Export SMIS A NU SE ANEXA!'!T4</f>
        <v>0</v>
      </c>
      <c r="J16" s="267">
        <f>'Export SMIS A NU SE ANEXA!'!Y4</f>
        <v>0</v>
      </c>
      <c r="K16" s="267">
        <f>'Export SMIS A NU SE ANEXA!'!Z4</f>
        <v>0</v>
      </c>
      <c r="L16" s="267">
        <f t="shared" si="2"/>
        <v>0</v>
      </c>
      <c r="M16" s="430">
        <f>'Export SMIS A NU SE ANEXA!'!G4</f>
        <v>0</v>
      </c>
    </row>
    <row r="17" spans="1:13" ht="21.6" customHeight="1" x14ac:dyDescent="0.25">
      <c r="A17" s="264">
        <v>4</v>
      </c>
      <c r="B17" s="265">
        <f>'Export SMIS A NU SE ANEXA!'!H5</f>
        <v>0</v>
      </c>
      <c r="C17" s="266">
        <f>'Export SMIS A NU SE ANEXA!'!J5</f>
        <v>0</v>
      </c>
      <c r="D17" s="267">
        <f t="shared" si="0"/>
        <v>0</v>
      </c>
      <c r="E17" s="267">
        <f>'Export SMIS A NU SE ANEXA!'!AK5</f>
        <v>0</v>
      </c>
      <c r="F17" s="267">
        <f>'Export SMIS A NU SE ANEXA!'!AN5</f>
        <v>0</v>
      </c>
      <c r="G17" s="267">
        <f>'Export SMIS A NU SE ANEXA!'!AE5</f>
        <v>0</v>
      </c>
      <c r="H17" s="267">
        <f t="shared" si="1"/>
        <v>0</v>
      </c>
      <c r="I17" s="267">
        <f>'Export SMIS A NU SE ANEXA!'!T5</f>
        <v>0</v>
      </c>
      <c r="J17" s="267">
        <f>'Export SMIS A NU SE ANEXA!'!Y5</f>
        <v>0</v>
      </c>
      <c r="K17" s="267">
        <f>'Export SMIS A NU SE ANEXA!'!Z5</f>
        <v>0</v>
      </c>
      <c r="L17" s="267">
        <f t="shared" si="2"/>
        <v>0</v>
      </c>
      <c r="M17" s="430">
        <f>'Export SMIS A NU SE ANEXA!'!G5</f>
        <v>0</v>
      </c>
    </row>
    <row r="18" spans="1:13" ht="21.6" customHeight="1" x14ac:dyDescent="0.25">
      <c r="A18" s="264">
        <v>5</v>
      </c>
      <c r="B18" s="265">
        <f>'Export SMIS A NU SE ANEXA!'!H6</f>
        <v>0</v>
      </c>
      <c r="C18" s="266">
        <f>'Export SMIS A NU SE ANEXA!'!J6</f>
        <v>0</v>
      </c>
      <c r="D18" s="267">
        <f t="shared" si="0"/>
        <v>0</v>
      </c>
      <c r="E18" s="267">
        <f>'Export SMIS A NU SE ANEXA!'!AK6</f>
        <v>0</v>
      </c>
      <c r="F18" s="267">
        <f>'Export SMIS A NU SE ANEXA!'!AN6</f>
        <v>0</v>
      </c>
      <c r="G18" s="267">
        <f>'Export SMIS A NU SE ANEXA!'!AE6</f>
        <v>0</v>
      </c>
      <c r="H18" s="267">
        <f t="shared" si="1"/>
        <v>0</v>
      </c>
      <c r="I18" s="267">
        <f>'Export SMIS A NU SE ANEXA!'!T6</f>
        <v>0</v>
      </c>
      <c r="J18" s="267">
        <f>'Export SMIS A NU SE ANEXA!'!Y6</f>
        <v>0</v>
      </c>
      <c r="K18" s="267">
        <f>'Export SMIS A NU SE ANEXA!'!Z6</f>
        <v>0</v>
      </c>
      <c r="L18" s="267">
        <f t="shared" si="2"/>
        <v>0</v>
      </c>
      <c r="M18" s="430">
        <f>'Export SMIS A NU SE ANEXA!'!G6</f>
        <v>0</v>
      </c>
    </row>
    <row r="19" spans="1:13" ht="21.6" customHeight="1" x14ac:dyDescent="0.25">
      <c r="A19" s="264">
        <v>6</v>
      </c>
      <c r="B19" s="265">
        <f>'Export SMIS A NU SE ANEXA!'!H7</f>
        <v>0</v>
      </c>
      <c r="C19" s="266">
        <f>'Export SMIS A NU SE ANEXA!'!J7</f>
        <v>0</v>
      </c>
      <c r="D19" s="267">
        <f t="shared" si="0"/>
        <v>0</v>
      </c>
      <c r="E19" s="267">
        <f>'Export SMIS A NU SE ANEXA!'!AK7</f>
        <v>0</v>
      </c>
      <c r="F19" s="267">
        <f>'Export SMIS A NU SE ANEXA!'!AN7</f>
        <v>0</v>
      </c>
      <c r="G19" s="267">
        <f>'Export SMIS A NU SE ANEXA!'!AE7</f>
        <v>0</v>
      </c>
      <c r="H19" s="267">
        <f t="shared" si="1"/>
        <v>0</v>
      </c>
      <c r="I19" s="267">
        <f>'Export SMIS A NU SE ANEXA!'!T7</f>
        <v>0</v>
      </c>
      <c r="J19" s="267">
        <f>'Export SMIS A NU SE ANEXA!'!Y7</f>
        <v>0</v>
      </c>
      <c r="K19" s="267">
        <f>'Export SMIS A NU SE ANEXA!'!Z7</f>
        <v>0</v>
      </c>
      <c r="L19" s="267">
        <f t="shared" si="2"/>
        <v>0</v>
      </c>
      <c r="M19" s="430">
        <f>'Export SMIS A NU SE ANEXA!'!G7</f>
        <v>0</v>
      </c>
    </row>
    <row r="20" spans="1:13" ht="21.6" customHeight="1" x14ac:dyDescent="0.25">
      <c r="A20" s="264">
        <v>7</v>
      </c>
      <c r="B20" s="265">
        <f>'Export SMIS A NU SE ANEXA!'!H8</f>
        <v>0</v>
      </c>
      <c r="C20" s="266">
        <f>'Export SMIS A NU SE ANEXA!'!J8</f>
        <v>0</v>
      </c>
      <c r="D20" s="267">
        <f t="shared" si="0"/>
        <v>0</v>
      </c>
      <c r="E20" s="267">
        <f>'Export SMIS A NU SE ANEXA!'!AK8</f>
        <v>0</v>
      </c>
      <c r="F20" s="267">
        <f>'Export SMIS A NU SE ANEXA!'!AN8</f>
        <v>0</v>
      </c>
      <c r="G20" s="267">
        <f>'Export SMIS A NU SE ANEXA!'!AE8</f>
        <v>0</v>
      </c>
      <c r="H20" s="267">
        <f t="shared" si="1"/>
        <v>0</v>
      </c>
      <c r="I20" s="267">
        <f>'Export SMIS A NU SE ANEXA!'!T8</f>
        <v>0</v>
      </c>
      <c r="J20" s="267">
        <f>'Export SMIS A NU SE ANEXA!'!Y8</f>
        <v>0</v>
      </c>
      <c r="K20" s="267">
        <f>'Export SMIS A NU SE ANEXA!'!Z8</f>
        <v>0</v>
      </c>
      <c r="L20" s="267">
        <f t="shared" si="2"/>
        <v>0</v>
      </c>
      <c r="M20" s="430">
        <f>'Export SMIS A NU SE ANEXA!'!G8</f>
        <v>0</v>
      </c>
    </row>
    <row r="21" spans="1:13" ht="21.6" customHeight="1" x14ac:dyDescent="0.25">
      <c r="A21" s="264">
        <v>8</v>
      </c>
      <c r="B21" s="265">
        <f>'Export SMIS A NU SE ANEXA!'!H9</f>
        <v>0</v>
      </c>
      <c r="C21" s="266">
        <f>'Export SMIS A NU SE ANEXA!'!J9</f>
        <v>0</v>
      </c>
      <c r="D21" s="267">
        <f t="shared" si="0"/>
        <v>0</v>
      </c>
      <c r="E21" s="267">
        <f>'Export SMIS A NU SE ANEXA!'!AK9</f>
        <v>0</v>
      </c>
      <c r="F21" s="267">
        <f>'Export SMIS A NU SE ANEXA!'!AN9</f>
        <v>0</v>
      </c>
      <c r="G21" s="267">
        <f>'Export SMIS A NU SE ANEXA!'!AE9</f>
        <v>0</v>
      </c>
      <c r="H21" s="267">
        <f t="shared" si="1"/>
        <v>0</v>
      </c>
      <c r="I21" s="267">
        <f>'Export SMIS A NU SE ANEXA!'!T9</f>
        <v>0</v>
      </c>
      <c r="J21" s="267">
        <f>'Export SMIS A NU SE ANEXA!'!Y9</f>
        <v>0</v>
      </c>
      <c r="K21" s="267">
        <f>'Export SMIS A NU SE ANEXA!'!Z9</f>
        <v>0</v>
      </c>
      <c r="L21" s="267">
        <f t="shared" si="2"/>
        <v>0</v>
      </c>
      <c r="M21" s="430">
        <f>'Export SMIS A NU SE ANEXA!'!G9</f>
        <v>0</v>
      </c>
    </row>
    <row r="22" spans="1:13" ht="21.6" customHeight="1" x14ac:dyDescent="0.25">
      <c r="A22" s="264">
        <v>9</v>
      </c>
      <c r="B22" s="265">
        <f>'Export SMIS A NU SE ANEXA!'!H10</f>
        <v>0</v>
      </c>
      <c r="C22" s="266">
        <f>'Export SMIS A NU SE ANEXA!'!J10</f>
        <v>0</v>
      </c>
      <c r="D22" s="267">
        <f t="shared" si="0"/>
        <v>0</v>
      </c>
      <c r="E22" s="267">
        <f>'Export SMIS A NU SE ANEXA!'!AK10</f>
        <v>0</v>
      </c>
      <c r="F22" s="267">
        <f>'Export SMIS A NU SE ANEXA!'!AN10</f>
        <v>0</v>
      </c>
      <c r="G22" s="267">
        <f>'Export SMIS A NU SE ANEXA!'!AE10</f>
        <v>0</v>
      </c>
      <c r="H22" s="267">
        <f t="shared" si="1"/>
        <v>0</v>
      </c>
      <c r="I22" s="267">
        <f>'Export SMIS A NU SE ANEXA!'!T10</f>
        <v>0</v>
      </c>
      <c r="J22" s="267">
        <f>'Export SMIS A NU SE ANEXA!'!Y10</f>
        <v>0</v>
      </c>
      <c r="K22" s="267">
        <f>'Export SMIS A NU SE ANEXA!'!Z10</f>
        <v>0</v>
      </c>
      <c r="L22" s="267">
        <f t="shared" si="2"/>
        <v>0</v>
      </c>
      <c r="M22" s="430">
        <f>'Export SMIS A NU SE ANEXA!'!G10</f>
        <v>0</v>
      </c>
    </row>
    <row r="23" spans="1:13" ht="21.6" customHeight="1" x14ac:dyDescent="0.25">
      <c r="A23" s="264">
        <v>10</v>
      </c>
      <c r="B23" s="265">
        <f>'Export SMIS A NU SE ANEXA!'!H11</f>
        <v>0</v>
      </c>
      <c r="C23" s="266">
        <f>'Export SMIS A NU SE ANEXA!'!J11</f>
        <v>0</v>
      </c>
      <c r="D23" s="267">
        <f t="shared" si="0"/>
        <v>0</v>
      </c>
      <c r="E23" s="267">
        <f>'Export SMIS A NU SE ANEXA!'!AK11</f>
        <v>0</v>
      </c>
      <c r="F23" s="267">
        <f>'Export SMIS A NU SE ANEXA!'!AN11</f>
        <v>0</v>
      </c>
      <c r="G23" s="267">
        <f>'Export SMIS A NU SE ANEXA!'!AE11</f>
        <v>0</v>
      </c>
      <c r="H23" s="267">
        <f t="shared" si="1"/>
        <v>0</v>
      </c>
      <c r="I23" s="267">
        <f>'Export SMIS A NU SE ANEXA!'!T11</f>
        <v>0</v>
      </c>
      <c r="J23" s="267">
        <f>'Export SMIS A NU SE ANEXA!'!Y11</f>
        <v>0</v>
      </c>
      <c r="K23" s="267">
        <f>'Export SMIS A NU SE ANEXA!'!Z11</f>
        <v>0</v>
      </c>
      <c r="L23" s="267">
        <f t="shared" si="2"/>
        <v>0</v>
      </c>
      <c r="M23" s="430">
        <f>'Export SMIS A NU SE ANEXA!'!G11</f>
        <v>0</v>
      </c>
    </row>
    <row r="24" spans="1:13" ht="21.6" customHeight="1" x14ac:dyDescent="0.25">
      <c r="A24" s="264">
        <v>11</v>
      </c>
      <c r="B24" s="265">
        <f>'Export SMIS A NU SE ANEXA!'!H12</f>
        <v>0</v>
      </c>
      <c r="C24" s="266">
        <f>'Export SMIS A NU SE ANEXA!'!J12</f>
        <v>0</v>
      </c>
      <c r="D24" s="267">
        <f t="shared" si="0"/>
        <v>0</v>
      </c>
      <c r="E24" s="267">
        <f>'Export SMIS A NU SE ANEXA!'!AK12</f>
        <v>0</v>
      </c>
      <c r="F24" s="267">
        <f>'Export SMIS A NU SE ANEXA!'!AN12</f>
        <v>0</v>
      </c>
      <c r="G24" s="267">
        <f>'Export SMIS A NU SE ANEXA!'!AE12</f>
        <v>0</v>
      </c>
      <c r="H24" s="267">
        <f t="shared" si="1"/>
        <v>0</v>
      </c>
      <c r="I24" s="267">
        <f>'Export SMIS A NU SE ANEXA!'!T12</f>
        <v>0</v>
      </c>
      <c r="J24" s="267">
        <f>'Export SMIS A NU SE ANEXA!'!Y12</f>
        <v>0</v>
      </c>
      <c r="K24" s="267">
        <f>'Export SMIS A NU SE ANEXA!'!Z12</f>
        <v>0</v>
      </c>
      <c r="L24" s="267">
        <f t="shared" si="2"/>
        <v>0</v>
      </c>
      <c r="M24" s="430">
        <f>'Export SMIS A NU SE ANEXA!'!G12</f>
        <v>0</v>
      </c>
    </row>
    <row r="25" spans="1:13" ht="21.6" customHeight="1" x14ac:dyDescent="0.25">
      <c r="A25" s="264">
        <v>12</v>
      </c>
      <c r="B25" s="265">
        <f>'Export SMIS A NU SE ANEXA!'!H13</f>
        <v>0</v>
      </c>
      <c r="C25" s="266">
        <f>'Export SMIS A NU SE ANEXA!'!J13</f>
        <v>0</v>
      </c>
      <c r="D25" s="267">
        <f t="shared" si="0"/>
        <v>0</v>
      </c>
      <c r="E25" s="267">
        <f>'Export SMIS A NU SE ANEXA!'!AK13</f>
        <v>0</v>
      </c>
      <c r="F25" s="267">
        <f>'Export SMIS A NU SE ANEXA!'!AN13</f>
        <v>0</v>
      </c>
      <c r="G25" s="267">
        <f>'Export SMIS A NU SE ANEXA!'!AE13</f>
        <v>0</v>
      </c>
      <c r="H25" s="267">
        <f t="shared" si="1"/>
        <v>0</v>
      </c>
      <c r="I25" s="267">
        <f>'Export SMIS A NU SE ANEXA!'!T13</f>
        <v>0</v>
      </c>
      <c r="J25" s="267">
        <f>'Export SMIS A NU SE ANEXA!'!Y13</f>
        <v>0</v>
      </c>
      <c r="K25" s="267">
        <f>'Export SMIS A NU SE ANEXA!'!Z13</f>
        <v>0</v>
      </c>
      <c r="L25" s="267">
        <f t="shared" si="2"/>
        <v>0</v>
      </c>
      <c r="M25" s="430">
        <f>'Export SMIS A NU SE ANEXA!'!G13</f>
        <v>0</v>
      </c>
    </row>
    <row r="26" spans="1:13" ht="21.6" customHeight="1" x14ac:dyDescent="0.25">
      <c r="A26" s="264">
        <v>13</v>
      </c>
      <c r="B26" s="265">
        <f>'Export SMIS A NU SE ANEXA!'!H14</f>
        <v>0</v>
      </c>
      <c r="C26" s="266">
        <f>'Export SMIS A NU SE ANEXA!'!J14</f>
        <v>0</v>
      </c>
      <c r="D26" s="267">
        <f t="shared" si="0"/>
        <v>0</v>
      </c>
      <c r="E26" s="267">
        <f>'Export SMIS A NU SE ANEXA!'!AK14</f>
        <v>0</v>
      </c>
      <c r="F26" s="267">
        <f>'Export SMIS A NU SE ANEXA!'!AN14</f>
        <v>0</v>
      </c>
      <c r="G26" s="267">
        <f>'Export SMIS A NU SE ANEXA!'!AE14</f>
        <v>0</v>
      </c>
      <c r="H26" s="267">
        <f t="shared" si="1"/>
        <v>0</v>
      </c>
      <c r="I26" s="267">
        <f>'Export SMIS A NU SE ANEXA!'!T14</f>
        <v>0</v>
      </c>
      <c r="J26" s="267">
        <f>'Export SMIS A NU SE ANEXA!'!Y14</f>
        <v>0</v>
      </c>
      <c r="K26" s="267">
        <f>'Export SMIS A NU SE ANEXA!'!Z14</f>
        <v>0</v>
      </c>
      <c r="L26" s="267">
        <f t="shared" si="2"/>
        <v>0</v>
      </c>
      <c r="M26" s="430">
        <f>'Export SMIS A NU SE ANEXA!'!G14</f>
        <v>0</v>
      </c>
    </row>
    <row r="27" spans="1:13" ht="21.6" customHeight="1" x14ac:dyDescent="0.25">
      <c r="A27" s="264">
        <v>14</v>
      </c>
      <c r="B27" s="265">
        <f>'Export SMIS A NU SE ANEXA!'!H15</f>
        <v>0</v>
      </c>
      <c r="C27" s="266">
        <f>'Export SMIS A NU SE ANEXA!'!J15</f>
        <v>0</v>
      </c>
      <c r="D27" s="267">
        <f t="shared" si="0"/>
        <v>0</v>
      </c>
      <c r="E27" s="267">
        <f>'Export SMIS A NU SE ANEXA!'!AK15</f>
        <v>0</v>
      </c>
      <c r="F27" s="267">
        <f>'Export SMIS A NU SE ANEXA!'!AN15</f>
        <v>0</v>
      </c>
      <c r="G27" s="267">
        <f>'Export SMIS A NU SE ANEXA!'!AE15</f>
        <v>0</v>
      </c>
      <c r="H27" s="267">
        <f t="shared" si="1"/>
        <v>0</v>
      </c>
      <c r="I27" s="267">
        <f>'Export SMIS A NU SE ANEXA!'!T15</f>
        <v>0</v>
      </c>
      <c r="J27" s="267">
        <f>'Export SMIS A NU SE ANEXA!'!Y15</f>
        <v>0</v>
      </c>
      <c r="K27" s="267">
        <f>'Export SMIS A NU SE ANEXA!'!Z15</f>
        <v>0</v>
      </c>
      <c r="L27" s="267">
        <f t="shared" si="2"/>
        <v>0</v>
      </c>
      <c r="M27" s="430">
        <f>'Export SMIS A NU SE ANEXA!'!G15</f>
        <v>0</v>
      </c>
    </row>
    <row r="28" spans="1:13" ht="21.6" customHeight="1" x14ac:dyDescent="0.25">
      <c r="A28" s="264">
        <v>15</v>
      </c>
      <c r="B28" s="265">
        <f>'Export SMIS A NU SE ANEXA!'!H16</f>
        <v>0</v>
      </c>
      <c r="C28" s="266">
        <f>'Export SMIS A NU SE ANEXA!'!J16</f>
        <v>0</v>
      </c>
      <c r="D28" s="267">
        <f t="shared" si="0"/>
        <v>0</v>
      </c>
      <c r="E28" s="267">
        <f>'Export SMIS A NU SE ANEXA!'!AK16</f>
        <v>0</v>
      </c>
      <c r="F28" s="267">
        <f>'Export SMIS A NU SE ANEXA!'!AN16</f>
        <v>0</v>
      </c>
      <c r="G28" s="267">
        <f>'Export SMIS A NU SE ANEXA!'!AE16</f>
        <v>0</v>
      </c>
      <c r="H28" s="267">
        <f t="shared" si="1"/>
        <v>0</v>
      </c>
      <c r="I28" s="267">
        <f>'Export SMIS A NU SE ANEXA!'!T16</f>
        <v>0</v>
      </c>
      <c r="J28" s="267">
        <f>'Export SMIS A NU SE ANEXA!'!Y16</f>
        <v>0</v>
      </c>
      <c r="K28" s="267">
        <f>'Export SMIS A NU SE ANEXA!'!Z16</f>
        <v>0</v>
      </c>
      <c r="L28" s="267">
        <f t="shared" si="2"/>
        <v>0</v>
      </c>
      <c r="M28" s="430">
        <f>'Export SMIS A NU SE ANEXA!'!G16</f>
        <v>0</v>
      </c>
    </row>
    <row r="29" spans="1:13" ht="21.6" customHeight="1" x14ac:dyDescent="0.25">
      <c r="A29" s="264">
        <v>16</v>
      </c>
      <c r="B29" s="265">
        <f>'Export SMIS A NU SE ANEXA!'!H17</f>
        <v>0</v>
      </c>
      <c r="C29" s="266">
        <f>'Export SMIS A NU SE ANEXA!'!J17</f>
        <v>0</v>
      </c>
      <c r="D29" s="267">
        <f t="shared" si="0"/>
        <v>0</v>
      </c>
      <c r="E29" s="267">
        <f>'Export SMIS A NU SE ANEXA!'!AK17</f>
        <v>0</v>
      </c>
      <c r="F29" s="267">
        <f>'Export SMIS A NU SE ANEXA!'!AN17</f>
        <v>0</v>
      </c>
      <c r="G29" s="267">
        <f>'Export SMIS A NU SE ANEXA!'!AE17</f>
        <v>0</v>
      </c>
      <c r="H29" s="267">
        <f t="shared" si="1"/>
        <v>0</v>
      </c>
      <c r="I29" s="267">
        <f>'Export SMIS A NU SE ANEXA!'!T17</f>
        <v>0</v>
      </c>
      <c r="J29" s="267">
        <f>'Export SMIS A NU SE ANEXA!'!Y17</f>
        <v>0</v>
      </c>
      <c r="K29" s="267">
        <f>'Export SMIS A NU SE ANEXA!'!Z17</f>
        <v>0</v>
      </c>
      <c r="L29" s="267">
        <f t="shared" si="2"/>
        <v>0</v>
      </c>
      <c r="M29" s="430">
        <f>'Export SMIS A NU SE ANEXA!'!G17</f>
        <v>0</v>
      </c>
    </row>
    <row r="30" spans="1:13" ht="21.6" customHeight="1" x14ac:dyDescent="0.25">
      <c r="A30" s="264">
        <v>17</v>
      </c>
      <c r="B30" s="265">
        <f>'Export SMIS A NU SE ANEXA!'!H18</f>
        <v>0</v>
      </c>
      <c r="C30" s="266">
        <f>'Export SMIS A NU SE ANEXA!'!J18</f>
        <v>0</v>
      </c>
      <c r="D30" s="267">
        <f t="shared" si="0"/>
        <v>0</v>
      </c>
      <c r="E30" s="267">
        <f>'Export SMIS A NU SE ANEXA!'!AK18</f>
        <v>0</v>
      </c>
      <c r="F30" s="267">
        <f>'Export SMIS A NU SE ANEXA!'!AN18</f>
        <v>0</v>
      </c>
      <c r="G30" s="267">
        <f>'Export SMIS A NU SE ANEXA!'!AE18</f>
        <v>0</v>
      </c>
      <c r="H30" s="267">
        <f t="shared" si="1"/>
        <v>0</v>
      </c>
      <c r="I30" s="267">
        <f>'Export SMIS A NU SE ANEXA!'!T18</f>
        <v>0</v>
      </c>
      <c r="J30" s="267">
        <f>'Export SMIS A NU SE ANEXA!'!Y18</f>
        <v>0</v>
      </c>
      <c r="K30" s="267">
        <f>'Export SMIS A NU SE ANEXA!'!Z18</f>
        <v>0</v>
      </c>
      <c r="L30" s="267">
        <f t="shared" si="2"/>
        <v>0</v>
      </c>
      <c r="M30" s="430">
        <f>'Export SMIS A NU SE ANEXA!'!G18</f>
        <v>0</v>
      </c>
    </row>
    <row r="31" spans="1:13" ht="21.6" customHeight="1" x14ac:dyDescent="0.25">
      <c r="A31" s="264">
        <v>18</v>
      </c>
      <c r="B31" s="265">
        <f>'Export SMIS A NU SE ANEXA!'!H19</f>
        <v>0</v>
      </c>
      <c r="C31" s="266">
        <f>'Export SMIS A NU SE ANEXA!'!J19</f>
        <v>0</v>
      </c>
      <c r="D31" s="267">
        <f t="shared" si="0"/>
        <v>0</v>
      </c>
      <c r="E31" s="267">
        <f>'Export SMIS A NU SE ANEXA!'!AK19</f>
        <v>0</v>
      </c>
      <c r="F31" s="267">
        <f>'Export SMIS A NU SE ANEXA!'!AN19</f>
        <v>0</v>
      </c>
      <c r="G31" s="267">
        <f>'Export SMIS A NU SE ANEXA!'!AE19</f>
        <v>0</v>
      </c>
      <c r="H31" s="267">
        <f t="shared" si="1"/>
        <v>0</v>
      </c>
      <c r="I31" s="267">
        <f>'Export SMIS A NU SE ANEXA!'!T19</f>
        <v>0</v>
      </c>
      <c r="J31" s="267">
        <f>'Export SMIS A NU SE ANEXA!'!Y19</f>
        <v>0</v>
      </c>
      <c r="K31" s="267">
        <f>'Export SMIS A NU SE ANEXA!'!Z19</f>
        <v>0</v>
      </c>
      <c r="L31" s="267">
        <f t="shared" si="2"/>
        <v>0</v>
      </c>
      <c r="M31" s="430">
        <f>'Export SMIS A NU SE ANEXA!'!G19</f>
        <v>0</v>
      </c>
    </row>
    <row r="32" spans="1:13" ht="21.6" customHeight="1" x14ac:dyDescent="0.25">
      <c r="A32" s="264">
        <v>19</v>
      </c>
      <c r="B32" s="265">
        <f>'Export SMIS A NU SE ANEXA!'!H20</f>
        <v>0</v>
      </c>
      <c r="C32" s="266">
        <f>'Export SMIS A NU SE ANEXA!'!J20</f>
        <v>0</v>
      </c>
      <c r="D32" s="267">
        <f t="shared" si="0"/>
        <v>0</v>
      </c>
      <c r="E32" s="267">
        <f>'Export SMIS A NU SE ANEXA!'!AK20</f>
        <v>0</v>
      </c>
      <c r="F32" s="267">
        <f>'Export SMIS A NU SE ANEXA!'!AN20</f>
        <v>0</v>
      </c>
      <c r="G32" s="267">
        <f>'Export SMIS A NU SE ANEXA!'!AE20</f>
        <v>0</v>
      </c>
      <c r="H32" s="267">
        <f t="shared" si="1"/>
        <v>0</v>
      </c>
      <c r="I32" s="267">
        <f>'Export SMIS A NU SE ANEXA!'!T20</f>
        <v>0</v>
      </c>
      <c r="J32" s="267">
        <f>'Export SMIS A NU SE ANEXA!'!Y20</f>
        <v>0</v>
      </c>
      <c r="K32" s="267">
        <f>'Export SMIS A NU SE ANEXA!'!Z20</f>
        <v>0</v>
      </c>
      <c r="L32" s="267">
        <f t="shared" si="2"/>
        <v>0</v>
      </c>
      <c r="M32" s="430">
        <f>'Export SMIS A NU SE ANEXA!'!G20</f>
        <v>0</v>
      </c>
    </row>
    <row r="33" spans="1:13" ht="21.6" customHeight="1" x14ac:dyDescent="0.25">
      <c r="A33" s="264">
        <v>20</v>
      </c>
      <c r="B33" s="265">
        <f>'Export SMIS A NU SE ANEXA!'!H21</f>
        <v>0</v>
      </c>
      <c r="C33" s="266">
        <f>'Export SMIS A NU SE ANEXA!'!J21</f>
        <v>0</v>
      </c>
      <c r="D33" s="267">
        <f t="shared" si="0"/>
        <v>0</v>
      </c>
      <c r="E33" s="267">
        <f>'Export SMIS A NU SE ANEXA!'!AK21</f>
        <v>0</v>
      </c>
      <c r="F33" s="267">
        <f>'Export SMIS A NU SE ANEXA!'!AN21</f>
        <v>0</v>
      </c>
      <c r="G33" s="267">
        <f>'Export SMIS A NU SE ANEXA!'!AE21</f>
        <v>0</v>
      </c>
      <c r="H33" s="267">
        <f t="shared" si="1"/>
        <v>0</v>
      </c>
      <c r="I33" s="267">
        <f>'Export SMIS A NU SE ANEXA!'!T21</f>
        <v>0</v>
      </c>
      <c r="J33" s="267">
        <f>'Export SMIS A NU SE ANEXA!'!Y21</f>
        <v>0</v>
      </c>
      <c r="K33" s="267">
        <f>'Export SMIS A NU SE ANEXA!'!Z21</f>
        <v>0</v>
      </c>
      <c r="L33" s="267">
        <f t="shared" si="2"/>
        <v>0</v>
      </c>
      <c r="M33" s="430">
        <f>'Export SMIS A NU SE ANEXA!'!G21</f>
        <v>0</v>
      </c>
    </row>
    <row r="34" spans="1:13" ht="21.6" customHeight="1" x14ac:dyDescent="0.25">
      <c r="A34" s="264">
        <v>21</v>
      </c>
      <c r="B34" s="265">
        <f>'Export SMIS A NU SE ANEXA!'!H22</f>
        <v>0</v>
      </c>
      <c r="C34" s="266">
        <f>'Export SMIS A NU SE ANEXA!'!J22</f>
        <v>0</v>
      </c>
      <c r="D34" s="267">
        <f t="shared" si="0"/>
        <v>0</v>
      </c>
      <c r="E34" s="267">
        <f>'Export SMIS A NU SE ANEXA!'!AK22</f>
        <v>0</v>
      </c>
      <c r="F34" s="267">
        <f>'Export SMIS A NU SE ANEXA!'!AN22</f>
        <v>0</v>
      </c>
      <c r="G34" s="267">
        <f>'Export SMIS A NU SE ANEXA!'!AE22</f>
        <v>0</v>
      </c>
      <c r="H34" s="267">
        <f t="shared" si="1"/>
        <v>0</v>
      </c>
      <c r="I34" s="267">
        <f>'Export SMIS A NU SE ANEXA!'!T22</f>
        <v>0</v>
      </c>
      <c r="J34" s="267">
        <f>'Export SMIS A NU SE ANEXA!'!Y22</f>
        <v>0</v>
      </c>
      <c r="K34" s="267">
        <f>'Export SMIS A NU SE ANEXA!'!Z22</f>
        <v>0</v>
      </c>
      <c r="L34" s="267">
        <f t="shared" si="2"/>
        <v>0</v>
      </c>
      <c r="M34" s="430">
        <f>'Export SMIS A NU SE ANEXA!'!G22</f>
        <v>0</v>
      </c>
    </row>
    <row r="35" spans="1:13" ht="21.6" customHeight="1" x14ac:dyDescent="0.25">
      <c r="A35" s="264">
        <v>22</v>
      </c>
      <c r="B35" s="265">
        <f>'Export SMIS A NU SE ANEXA!'!H23</f>
        <v>0</v>
      </c>
      <c r="C35" s="266">
        <f>'Export SMIS A NU SE ANEXA!'!J23</f>
        <v>0</v>
      </c>
      <c r="D35" s="267">
        <f t="shared" si="0"/>
        <v>0</v>
      </c>
      <c r="E35" s="267">
        <f>'Export SMIS A NU SE ANEXA!'!AK23</f>
        <v>0</v>
      </c>
      <c r="F35" s="267">
        <f>'Export SMIS A NU SE ANEXA!'!AN23</f>
        <v>0</v>
      </c>
      <c r="G35" s="267">
        <f>'Export SMIS A NU SE ANEXA!'!AE23</f>
        <v>0</v>
      </c>
      <c r="H35" s="267">
        <f t="shared" si="1"/>
        <v>0</v>
      </c>
      <c r="I35" s="267">
        <f>'Export SMIS A NU SE ANEXA!'!T23</f>
        <v>0</v>
      </c>
      <c r="J35" s="267">
        <f>'Export SMIS A NU SE ANEXA!'!Y23</f>
        <v>0</v>
      </c>
      <c r="K35" s="267">
        <f>'Export SMIS A NU SE ANEXA!'!Z23</f>
        <v>0</v>
      </c>
      <c r="L35" s="267">
        <f t="shared" si="2"/>
        <v>0</v>
      </c>
      <c r="M35" s="430">
        <f>'Export SMIS A NU SE ANEXA!'!G23</f>
        <v>0</v>
      </c>
    </row>
    <row r="36" spans="1:13" ht="21.6" customHeight="1" x14ac:dyDescent="0.25">
      <c r="A36" s="264">
        <v>23</v>
      </c>
      <c r="B36" s="265">
        <f>'Export SMIS A NU SE ANEXA!'!H24</f>
        <v>0</v>
      </c>
      <c r="C36" s="266">
        <f>'Export SMIS A NU SE ANEXA!'!J24</f>
        <v>0</v>
      </c>
      <c r="D36" s="267">
        <f t="shared" si="0"/>
        <v>0</v>
      </c>
      <c r="E36" s="267">
        <f>'Export SMIS A NU SE ANEXA!'!AK24</f>
        <v>0</v>
      </c>
      <c r="F36" s="267">
        <f>'Export SMIS A NU SE ANEXA!'!AN24</f>
        <v>0</v>
      </c>
      <c r="G36" s="267">
        <f>'Export SMIS A NU SE ANEXA!'!AE24</f>
        <v>0</v>
      </c>
      <c r="H36" s="267">
        <f t="shared" si="1"/>
        <v>0</v>
      </c>
      <c r="I36" s="267">
        <f>'Export SMIS A NU SE ANEXA!'!T24</f>
        <v>0</v>
      </c>
      <c r="J36" s="267">
        <f>'Export SMIS A NU SE ANEXA!'!Y24</f>
        <v>0</v>
      </c>
      <c r="K36" s="267">
        <f>'Export SMIS A NU SE ANEXA!'!Z24</f>
        <v>0</v>
      </c>
      <c r="L36" s="267">
        <f t="shared" si="2"/>
        <v>0</v>
      </c>
      <c r="M36" s="430">
        <f>'Export SMIS A NU SE ANEXA!'!G24</f>
        <v>0</v>
      </c>
    </row>
    <row r="37" spans="1:13" ht="21.6" customHeight="1" x14ac:dyDescent="0.25">
      <c r="A37" s="264">
        <v>24</v>
      </c>
      <c r="B37" s="265">
        <f>'Export SMIS A NU SE ANEXA!'!H25</f>
        <v>0</v>
      </c>
      <c r="C37" s="266">
        <f>'Export SMIS A NU SE ANEXA!'!J25</f>
        <v>0</v>
      </c>
      <c r="D37" s="267">
        <f t="shared" si="0"/>
        <v>0</v>
      </c>
      <c r="E37" s="267">
        <f>'Export SMIS A NU SE ANEXA!'!AK25</f>
        <v>0</v>
      </c>
      <c r="F37" s="267">
        <f>'Export SMIS A NU SE ANEXA!'!AN25</f>
        <v>0</v>
      </c>
      <c r="G37" s="267">
        <f>'Export SMIS A NU SE ANEXA!'!AE25</f>
        <v>0</v>
      </c>
      <c r="H37" s="267">
        <f t="shared" si="1"/>
        <v>0</v>
      </c>
      <c r="I37" s="267">
        <f>'Export SMIS A NU SE ANEXA!'!T25</f>
        <v>0</v>
      </c>
      <c r="J37" s="267">
        <f>'Export SMIS A NU SE ANEXA!'!Y25</f>
        <v>0</v>
      </c>
      <c r="K37" s="267">
        <f>'Export SMIS A NU SE ANEXA!'!Z25</f>
        <v>0</v>
      </c>
      <c r="L37" s="267">
        <f t="shared" si="2"/>
        <v>0</v>
      </c>
      <c r="M37" s="430">
        <f>'Export SMIS A NU SE ANEXA!'!G25</f>
        <v>0</v>
      </c>
    </row>
    <row r="38" spans="1:13" ht="21.6" customHeight="1" x14ac:dyDescent="0.25">
      <c r="A38" s="264">
        <v>25</v>
      </c>
      <c r="B38" s="265">
        <f>'Export SMIS A NU SE ANEXA!'!H26</f>
        <v>0</v>
      </c>
      <c r="C38" s="266">
        <f>'Export SMIS A NU SE ANEXA!'!J26</f>
        <v>0</v>
      </c>
      <c r="D38" s="267">
        <f t="shared" si="0"/>
        <v>0</v>
      </c>
      <c r="E38" s="267">
        <f>'Export SMIS A NU SE ANEXA!'!AK26</f>
        <v>0</v>
      </c>
      <c r="F38" s="267">
        <f>'Export SMIS A NU SE ANEXA!'!AN26</f>
        <v>0</v>
      </c>
      <c r="G38" s="267">
        <f>'Export SMIS A NU SE ANEXA!'!AE26</f>
        <v>0</v>
      </c>
      <c r="H38" s="267">
        <f t="shared" si="1"/>
        <v>0</v>
      </c>
      <c r="I38" s="267">
        <f>'Export SMIS A NU SE ANEXA!'!T26</f>
        <v>0</v>
      </c>
      <c r="J38" s="267">
        <f>'Export SMIS A NU SE ANEXA!'!Y26</f>
        <v>0</v>
      </c>
      <c r="K38" s="267">
        <f>'Export SMIS A NU SE ANEXA!'!Z26</f>
        <v>0</v>
      </c>
      <c r="L38" s="267">
        <f t="shared" si="2"/>
        <v>0</v>
      </c>
      <c r="M38" s="430">
        <f>'Export SMIS A NU SE ANEXA!'!G26</f>
        <v>0</v>
      </c>
    </row>
    <row r="39" spans="1:13" ht="21.6" customHeight="1" x14ac:dyDescent="0.25">
      <c r="A39" s="264">
        <v>26</v>
      </c>
      <c r="B39" s="265">
        <f>'Export SMIS A NU SE ANEXA!'!H27</f>
        <v>0</v>
      </c>
      <c r="C39" s="266">
        <f>'Export SMIS A NU SE ANEXA!'!J27</f>
        <v>0</v>
      </c>
      <c r="D39" s="267">
        <f t="shared" si="0"/>
        <v>0</v>
      </c>
      <c r="E39" s="267">
        <f>'Export SMIS A NU SE ANEXA!'!AK27</f>
        <v>0</v>
      </c>
      <c r="F39" s="267">
        <f>'Export SMIS A NU SE ANEXA!'!AN27</f>
        <v>0</v>
      </c>
      <c r="G39" s="267">
        <f>'Export SMIS A NU SE ANEXA!'!AE27</f>
        <v>0</v>
      </c>
      <c r="H39" s="267">
        <f t="shared" si="1"/>
        <v>0</v>
      </c>
      <c r="I39" s="267">
        <f>'Export SMIS A NU SE ANEXA!'!T27</f>
        <v>0</v>
      </c>
      <c r="J39" s="267">
        <f>'Export SMIS A NU SE ANEXA!'!Y27</f>
        <v>0</v>
      </c>
      <c r="K39" s="267">
        <f>'Export SMIS A NU SE ANEXA!'!Z27</f>
        <v>0</v>
      </c>
      <c r="L39" s="267">
        <f t="shared" si="2"/>
        <v>0</v>
      </c>
      <c r="M39" s="430">
        <f>'Export SMIS A NU SE ANEXA!'!G27</f>
        <v>0</v>
      </c>
    </row>
    <row r="40" spans="1:13" ht="21.6" customHeight="1" x14ac:dyDescent="0.25">
      <c r="A40" s="264">
        <v>27</v>
      </c>
      <c r="B40" s="265">
        <f>'Export SMIS A NU SE ANEXA!'!H28</f>
        <v>0</v>
      </c>
      <c r="C40" s="266">
        <f>'Export SMIS A NU SE ANEXA!'!J28</f>
        <v>0</v>
      </c>
      <c r="D40" s="267">
        <f t="shared" si="0"/>
        <v>0</v>
      </c>
      <c r="E40" s="267">
        <f>'Export SMIS A NU SE ANEXA!'!AK28</f>
        <v>0</v>
      </c>
      <c r="F40" s="267">
        <f>'Export SMIS A NU SE ANEXA!'!AN28</f>
        <v>0</v>
      </c>
      <c r="G40" s="267">
        <f>'Export SMIS A NU SE ANEXA!'!AE28</f>
        <v>0</v>
      </c>
      <c r="H40" s="267">
        <f t="shared" si="1"/>
        <v>0</v>
      </c>
      <c r="I40" s="267">
        <f>'Export SMIS A NU SE ANEXA!'!T28</f>
        <v>0</v>
      </c>
      <c r="J40" s="267">
        <f>'Export SMIS A NU SE ANEXA!'!Y28</f>
        <v>0</v>
      </c>
      <c r="K40" s="267">
        <f>'Export SMIS A NU SE ANEXA!'!Z28</f>
        <v>0</v>
      </c>
      <c r="L40" s="267">
        <f t="shared" si="2"/>
        <v>0</v>
      </c>
      <c r="M40" s="430">
        <f>'Export SMIS A NU SE ANEXA!'!G28</f>
        <v>0</v>
      </c>
    </row>
    <row r="41" spans="1:13" ht="21.6" customHeight="1" x14ac:dyDescent="0.25">
      <c r="A41" s="264">
        <v>28</v>
      </c>
      <c r="B41" s="265">
        <f>'Export SMIS A NU SE ANEXA!'!H29</f>
        <v>0</v>
      </c>
      <c r="C41" s="266">
        <f>'Export SMIS A NU SE ANEXA!'!J29</f>
        <v>0</v>
      </c>
      <c r="D41" s="267">
        <f t="shared" si="0"/>
        <v>0</v>
      </c>
      <c r="E41" s="267">
        <f>'Export SMIS A NU SE ANEXA!'!AK29</f>
        <v>0</v>
      </c>
      <c r="F41" s="267">
        <f>'Export SMIS A NU SE ANEXA!'!AN29</f>
        <v>0</v>
      </c>
      <c r="G41" s="267">
        <f>'Export SMIS A NU SE ANEXA!'!AE29</f>
        <v>0</v>
      </c>
      <c r="H41" s="267">
        <f t="shared" si="1"/>
        <v>0</v>
      </c>
      <c r="I41" s="267">
        <f>'Export SMIS A NU SE ANEXA!'!T29</f>
        <v>0</v>
      </c>
      <c r="J41" s="267">
        <f>'Export SMIS A NU SE ANEXA!'!Y29</f>
        <v>0</v>
      </c>
      <c r="K41" s="267">
        <f>'Export SMIS A NU SE ANEXA!'!Z29</f>
        <v>0</v>
      </c>
      <c r="L41" s="267">
        <f t="shared" si="2"/>
        <v>0</v>
      </c>
      <c r="M41" s="430">
        <f>'Export SMIS A NU SE ANEXA!'!G29</f>
        <v>0</v>
      </c>
    </row>
    <row r="42" spans="1:13" ht="21.6" customHeight="1" x14ac:dyDescent="0.25">
      <c r="A42" s="264">
        <v>29</v>
      </c>
      <c r="B42" s="265">
        <f>'Export SMIS A NU SE ANEXA!'!H30</f>
        <v>0</v>
      </c>
      <c r="C42" s="266">
        <f>'Export SMIS A NU SE ANEXA!'!J30</f>
        <v>0</v>
      </c>
      <c r="D42" s="267">
        <f t="shared" si="0"/>
        <v>0</v>
      </c>
      <c r="E42" s="267">
        <f>'Export SMIS A NU SE ANEXA!'!AK30</f>
        <v>0</v>
      </c>
      <c r="F42" s="267">
        <f>'Export SMIS A NU SE ANEXA!'!AN30</f>
        <v>0</v>
      </c>
      <c r="G42" s="267">
        <f>'Export SMIS A NU SE ANEXA!'!AE30</f>
        <v>0</v>
      </c>
      <c r="H42" s="267">
        <f t="shared" si="1"/>
        <v>0</v>
      </c>
      <c r="I42" s="267">
        <f>'Export SMIS A NU SE ANEXA!'!T30</f>
        <v>0</v>
      </c>
      <c r="J42" s="267">
        <f>'Export SMIS A NU SE ANEXA!'!Y30</f>
        <v>0</v>
      </c>
      <c r="K42" s="267">
        <f>'Export SMIS A NU SE ANEXA!'!Z30</f>
        <v>0</v>
      </c>
      <c r="L42" s="267">
        <f t="shared" si="2"/>
        <v>0</v>
      </c>
      <c r="M42" s="430">
        <f>'Export SMIS A NU SE ANEXA!'!G30</f>
        <v>0</v>
      </c>
    </row>
    <row r="43" spans="1:13" ht="21.6" customHeight="1" x14ac:dyDescent="0.25">
      <c r="A43" s="264">
        <v>30</v>
      </c>
      <c r="B43" s="265">
        <f>'Export SMIS A NU SE ANEXA!'!H31</f>
        <v>0</v>
      </c>
      <c r="C43" s="266">
        <f>'Export SMIS A NU SE ANEXA!'!J31</f>
        <v>0</v>
      </c>
      <c r="D43" s="267">
        <f t="shared" si="0"/>
        <v>0</v>
      </c>
      <c r="E43" s="267">
        <f>'Export SMIS A NU SE ANEXA!'!AK31</f>
        <v>0</v>
      </c>
      <c r="F43" s="267">
        <f>'Export SMIS A NU SE ANEXA!'!AN31</f>
        <v>0</v>
      </c>
      <c r="G43" s="267">
        <f>'Export SMIS A NU SE ANEXA!'!AE31</f>
        <v>0</v>
      </c>
      <c r="H43" s="267">
        <f t="shared" si="1"/>
        <v>0</v>
      </c>
      <c r="I43" s="267">
        <f>'Export SMIS A NU SE ANEXA!'!T31</f>
        <v>0</v>
      </c>
      <c r="J43" s="267">
        <f>'Export SMIS A NU SE ANEXA!'!Y31</f>
        <v>0</v>
      </c>
      <c r="K43" s="267">
        <f>'Export SMIS A NU SE ANEXA!'!Z31</f>
        <v>0</v>
      </c>
      <c r="L43" s="267">
        <f t="shared" si="2"/>
        <v>0</v>
      </c>
      <c r="M43" s="430">
        <f>'Export SMIS A NU SE ANEXA!'!G31</f>
        <v>0</v>
      </c>
    </row>
    <row r="44" spans="1:13" ht="21.6" customHeight="1" x14ac:dyDescent="0.25">
      <c r="A44" s="264">
        <v>31</v>
      </c>
      <c r="B44" s="265">
        <f>'Export SMIS A NU SE ANEXA!'!H32</f>
        <v>0</v>
      </c>
      <c r="C44" s="266">
        <f>'Export SMIS A NU SE ANEXA!'!J32</f>
        <v>0</v>
      </c>
      <c r="D44" s="267">
        <f t="shared" si="0"/>
        <v>0</v>
      </c>
      <c r="E44" s="267">
        <f>'Export SMIS A NU SE ANEXA!'!AK32</f>
        <v>0</v>
      </c>
      <c r="F44" s="267">
        <f>'Export SMIS A NU SE ANEXA!'!AN32</f>
        <v>0</v>
      </c>
      <c r="G44" s="267">
        <f>'Export SMIS A NU SE ANEXA!'!AE32</f>
        <v>0</v>
      </c>
      <c r="H44" s="267">
        <f t="shared" si="1"/>
        <v>0</v>
      </c>
      <c r="I44" s="267">
        <f>'Export SMIS A NU SE ANEXA!'!T32</f>
        <v>0</v>
      </c>
      <c r="J44" s="267">
        <f>'Export SMIS A NU SE ANEXA!'!Y32</f>
        <v>0</v>
      </c>
      <c r="K44" s="267">
        <f>'Export SMIS A NU SE ANEXA!'!Z32</f>
        <v>0</v>
      </c>
      <c r="L44" s="267">
        <f t="shared" si="2"/>
        <v>0</v>
      </c>
      <c r="M44" s="430">
        <f>'Export SMIS A NU SE ANEXA!'!G32</f>
        <v>0</v>
      </c>
    </row>
    <row r="45" spans="1:13" ht="21.6" customHeight="1" x14ac:dyDescent="0.25">
      <c r="A45" s="264">
        <v>32</v>
      </c>
      <c r="B45" s="265">
        <f>'Export SMIS A NU SE ANEXA!'!H33</f>
        <v>0</v>
      </c>
      <c r="C45" s="266">
        <f>'Export SMIS A NU SE ANEXA!'!J33</f>
        <v>0</v>
      </c>
      <c r="D45" s="267">
        <f t="shared" si="0"/>
        <v>0</v>
      </c>
      <c r="E45" s="267">
        <f>'Export SMIS A NU SE ANEXA!'!AK33</f>
        <v>0</v>
      </c>
      <c r="F45" s="267">
        <f>'Export SMIS A NU SE ANEXA!'!AN33</f>
        <v>0</v>
      </c>
      <c r="G45" s="267">
        <f>'Export SMIS A NU SE ANEXA!'!AE33</f>
        <v>0</v>
      </c>
      <c r="H45" s="267">
        <f t="shared" si="1"/>
        <v>0</v>
      </c>
      <c r="I45" s="267">
        <f>'Export SMIS A NU SE ANEXA!'!T33</f>
        <v>0</v>
      </c>
      <c r="J45" s="267">
        <f>'Export SMIS A NU SE ANEXA!'!Y33</f>
        <v>0</v>
      </c>
      <c r="K45" s="267">
        <f>'Export SMIS A NU SE ANEXA!'!Z33</f>
        <v>0</v>
      </c>
      <c r="L45" s="267">
        <f t="shared" si="2"/>
        <v>0</v>
      </c>
      <c r="M45" s="430">
        <f>'Export SMIS A NU SE ANEXA!'!G33</f>
        <v>0</v>
      </c>
    </row>
    <row r="46" spans="1:13" ht="21.6" customHeight="1" x14ac:dyDescent="0.25">
      <c r="A46" s="264">
        <v>33</v>
      </c>
      <c r="B46" s="265">
        <f>'Export SMIS A NU SE ANEXA!'!H34</f>
        <v>0</v>
      </c>
      <c r="C46" s="266">
        <f>'Export SMIS A NU SE ANEXA!'!J34</f>
        <v>0</v>
      </c>
      <c r="D46" s="267">
        <f t="shared" si="0"/>
        <v>0</v>
      </c>
      <c r="E46" s="267">
        <f>'Export SMIS A NU SE ANEXA!'!AK34</f>
        <v>0</v>
      </c>
      <c r="F46" s="267">
        <f>'Export SMIS A NU SE ANEXA!'!AN34</f>
        <v>0</v>
      </c>
      <c r="G46" s="267">
        <f>'Export SMIS A NU SE ANEXA!'!AE34</f>
        <v>0</v>
      </c>
      <c r="H46" s="267">
        <f t="shared" si="1"/>
        <v>0</v>
      </c>
      <c r="I46" s="267">
        <f>'Export SMIS A NU SE ANEXA!'!T34</f>
        <v>0</v>
      </c>
      <c r="J46" s="267">
        <f>'Export SMIS A NU SE ANEXA!'!Y34</f>
        <v>0</v>
      </c>
      <c r="K46" s="267">
        <f>'Export SMIS A NU SE ANEXA!'!Z34</f>
        <v>0</v>
      </c>
      <c r="L46" s="267">
        <f t="shared" si="2"/>
        <v>0</v>
      </c>
      <c r="M46" s="430">
        <f>'Export SMIS A NU SE ANEXA!'!G34</f>
        <v>0</v>
      </c>
    </row>
    <row r="47" spans="1:13" ht="21.6" customHeight="1" x14ac:dyDescent="0.25">
      <c r="A47" s="264">
        <v>34</v>
      </c>
      <c r="B47" s="265">
        <f>'Export SMIS A NU SE ANEXA!'!H35</f>
        <v>0</v>
      </c>
      <c r="C47" s="266">
        <f>'Export SMIS A NU SE ANEXA!'!J35</f>
        <v>0</v>
      </c>
      <c r="D47" s="267">
        <f t="shared" si="0"/>
        <v>0</v>
      </c>
      <c r="E47" s="267">
        <f>'Export SMIS A NU SE ANEXA!'!AK35</f>
        <v>0</v>
      </c>
      <c r="F47" s="267">
        <f>'Export SMIS A NU SE ANEXA!'!AN35</f>
        <v>0</v>
      </c>
      <c r="G47" s="267">
        <f>'Export SMIS A NU SE ANEXA!'!AE35</f>
        <v>0</v>
      </c>
      <c r="H47" s="267">
        <f t="shared" si="1"/>
        <v>0</v>
      </c>
      <c r="I47" s="267">
        <f>'Export SMIS A NU SE ANEXA!'!T35</f>
        <v>0</v>
      </c>
      <c r="J47" s="267">
        <f>'Export SMIS A NU SE ANEXA!'!Y35</f>
        <v>0</v>
      </c>
      <c r="K47" s="267">
        <f>'Export SMIS A NU SE ANEXA!'!Z35</f>
        <v>0</v>
      </c>
      <c r="L47" s="267">
        <f t="shared" si="2"/>
        <v>0</v>
      </c>
      <c r="M47" s="430">
        <f>'Export SMIS A NU SE ANEXA!'!G35</f>
        <v>0</v>
      </c>
    </row>
    <row r="48" spans="1:13" ht="21.6" customHeight="1" x14ac:dyDescent="0.25">
      <c r="A48" s="264">
        <v>35</v>
      </c>
      <c r="B48" s="265">
        <f>'Export SMIS A NU SE ANEXA!'!H36</f>
        <v>0</v>
      </c>
      <c r="C48" s="266">
        <f>'Export SMIS A NU SE ANEXA!'!J36</f>
        <v>0</v>
      </c>
      <c r="D48" s="267">
        <f t="shared" si="0"/>
        <v>0</v>
      </c>
      <c r="E48" s="267">
        <f>'Export SMIS A NU SE ANEXA!'!AK36</f>
        <v>0</v>
      </c>
      <c r="F48" s="267">
        <f>'Export SMIS A NU SE ANEXA!'!AN36</f>
        <v>0</v>
      </c>
      <c r="G48" s="267">
        <f>'Export SMIS A NU SE ANEXA!'!AE36</f>
        <v>0</v>
      </c>
      <c r="H48" s="267">
        <f t="shared" si="1"/>
        <v>0</v>
      </c>
      <c r="I48" s="267">
        <f>'Export SMIS A NU SE ANEXA!'!T36</f>
        <v>0</v>
      </c>
      <c r="J48" s="267">
        <f>'Export SMIS A NU SE ANEXA!'!Y36</f>
        <v>0</v>
      </c>
      <c r="K48" s="267">
        <f>'Export SMIS A NU SE ANEXA!'!Z36</f>
        <v>0</v>
      </c>
      <c r="L48" s="267">
        <f t="shared" si="2"/>
        <v>0</v>
      </c>
      <c r="M48" s="430">
        <f>'Export SMIS A NU SE ANEXA!'!G36</f>
        <v>0</v>
      </c>
    </row>
    <row r="49" spans="1:13" ht="21.6" customHeight="1" x14ac:dyDescent="0.25">
      <c r="A49" s="264">
        <v>36</v>
      </c>
      <c r="B49" s="265">
        <f>'Export SMIS A NU SE ANEXA!'!H37</f>
        <v>0</v>
      </c>
      <c r="C49" s="266">
        <f>'Export SMIS A NU SE ANEXA!'!J37</f>
        <v>0</v>
      </c>
      <c r="D49" s="267">
        <f t="shared" si="0"/>
        <v>0</v>
      </c>
      <c r="E49" s="267">
        <f>'Export SMIS A NU SE ANEXA!'!AK37</f>
        <v>0</v>
      </c>
      <c r="F49" s="267">
        <f>'Export SMIS A NU SE ANEXA!'!AN37</f>
        <v>0</v>
      </c>
      <c r="G49" s="267">
        <f>'Export SMIS A NU SE ANEXA!'!AE37</f>
        <v>0</v>
      </c>
      <c r="H49" s="267">
        <f t="shared" si="1"/>
        <v>0</v>
      </c>
      <c r="I49" s="267">
        <f>'Export SMIS A NU SE ANEXA!'!T37</f>
        <v>0</v>
      </c>
      <c r="J49" s="267">
        <f>'Export SMIS A NU SE ANEXA!'!Y37</f>
        <v>0</v>
      </c>
      <c r="K49" s="267">
        <f>'Export SMIS A NU SE ANEXA!'!Z37</f>
        <v>0</v>
      </c>
      <c r="L49" s="267">
        <f t="shared" si="2"/>
        <v>0</v>
      </c>
      <c r="M49" s="430">
        <f>'Export SMIS A NU SE ANEXA!'!G37</f>
        <v>0</v>
      </c>
    </row>
    <row r="50" spans="1:13" ht="21.6" customHeight="1" x14ac:dyDescent="0.25">
      <c r="A50" s="264">
        <v>37</v>
      </c>
      <c r="B50" s="265">
        <f>'Export SMIS A NU SE ANEXA!'!H38</f>
        <v>0</v>
      </c>
      <c r="C50" s="266">
        <f>'Export SMIS A NU SE ANEXA!'!J38</f>
        <v>0</v>
      </c>
      <c r="D50" s="267">
        <f t="shared" si="0"/>
        <v>0</v>
      </c>
      <c r="E50" s="267">
        <f>'Export SMIS A NU SE ANEXA!'!AK38</f>
        <v>0</v>
      </c>
      <c r="F50" s="267">
        <f>'Export SMIS A NU SE ANEXA!'!AN38</f>
        <v>0</v>
      </c>
      <c r="G50" s="267">
        <f>'Export SMIS A NU SE ANEXA!'!AE38</f>
        <v>0</v>
      </c>
      <c r="H50" s="267">
        <f t="shared" si="1"/>
        <v>0</v>
      </c>
      <c r="I50" s="267">
        <f>'Export SMIS A NU SE ANEXA!'!T38</f>
        <v>0</v>
      </c>
      <c r="J50" s="267">
        <f>'Export SMIS A NU SE ANEXA!'!Y38</f>
        <v>0</v>
      </c>
      <c r="K50" s="267">
        <f>'Export SMIS A NU SE ANEXA!'!Z38</f>
        <v>0</v>
      </c>
      <c r="L50" s="267">
        <f t="shared" si="2"/>
        <v>0</v>
      </c>
      <c r="M50" s="430">
        <f>'Export SMIS A NU SE ANEXA!'!G38</f>
        <v>0</v>
      </c>
    </row>
    <row r="51" spans="1:13" ht="21.6" customHeight="1" x14ac:dyDescent="0.25">
      <c r="A51" s="264">
        <v>38</v>
      </c>
      <c r="B51" s="265">
        <f>'Export SMIS A NU SE ANEXA!'!H39</f>
        <v>0</v>
      </c>
      <c r="C51" s="266">
        <f>'Export SMIS A NU SE ANEXA!'!J39</f>
        <v>0</v>
      </c>
      <c r="D51" s="267">
        <f t="shared" si="0"/>
        <v>0</v>
      </c>
      <c r="E51" s="267">
        <f>'Export SMIS A NU SE ANEXA!'!AK39</f>
        <v>0</v>
      </c>
      <c r="F51" s="267">
        <f>'Export SMIS A NU SE ANEXA!'!AN39</f>
        <v>0</v>
      </c>
      <c r="G51" s="267">
        <f>'Export SMIS A NU SE ANEXA!'!AE39</f>
        <v>0</v>
      </c>
      <c r="H51" s="267">
        <f t="shared" si="1"/>
        <v>0</v>
      </c>
      <c r="I51" s="267">
        <f>'Export SMIS A NU SE ANEXA!'!T39</f>
        <v>0</v>
      </c>
      <c r="J51" s="267">
        <f>'Export SMIS A NU SE ANEXA!'!Y39</f>
        <v>0</v>
      </c>
      <c r="K51" s="267">
        <f>'Export SMIS A NU SE ANEXA!'!Z39</f>
        <v>0</v>
      </c>
      <c r="L51" s="267">
        <f t="shared" si="2"/>
        <v>0</v>
      </c>
      <c r="M51" s="430">
        <f>'Export SMIS A NU SE ANEXA!'!G39</f>
        <v>0</v>
      </c>
    </row>
    <row r="52" spans="1:13" ht="21.6" customHeight="1" x14ac:dyDescent="0.25">
      <c r="A52" s="264">
        <v>39</v>
      </c>
      <c r="B52" s="265">
        <f>'Export SMIS A NU SE ANEXA!'!H40</f>
        <v>0</v>
      </c>
      <c r="C52" s="266">
        <f>'Export SMIS A NU SE ANEXA!'!J40</f>
        <v>0</v>
      </c>
      <c r="D52" s="267">
        <f t="shared" si="0"/>
        <v>0</v>
      </c>
      <c r="E52" s="267">
        <f>'Export SMIS A NU SE ANEXA!'!AK40</f>
        <v>0</v>
      </c>
      <c r="F52" s="267">
        <f>'Export SMIS A NU SE ANEXA!'!AN40</f>
        <v>0</v>
      </c>
      <c r="G52" s="267">
        <f>'Export SMIS A NU SE ANEXA!'!AE40</f>
        <v>0</v>
      </c>
      <c r="H52" s="267">
        <f t="shared" si="1"/>
        <v>0</v>
      </c>
      <c r="I52" s="267">
        <f>'Export SMIS A NU SE ANEXA!'!T40</f>
        <v>0</v>
      </c>
      <c r="J52" s="267">
        <f>'Export SMIS A NU SE ANEXA!'!Y40</f>
        <v>0</v>
      </c>
      <c r="K52" s="267">
        <f>'Export SMIS A NU SE ANEXA!'!Z40</f>
        <v>0</v>
      </c>
      <c r="L52" s="267">
        <f t="shared" si="2"/>
        <v>0</v>
      </c>
      <c r="M52" s="430">
        <f>'Export SMIS A NU SE ANEXA!'!G40</f>
        <v>0</v>
      </c>
    </row>
    <row r="53" spans="1:13" ht="21.6" customHeight="1" x14ac:dyDescent="0.25">
      <c r="A53" s="264">
        <v>40</v>
      </c>
      <c r="B53" s="265">
        <f>'Export SMIS A NU SE ANEXA!'!H41</f>
        <v>0</v>
      </c>
      <c r="C53" s="266">
        <f>'Export SMIS A NU SE ANEXA!'!J41</f>
        <v>0</v>
      </c>
      <c r="D53" s="267">
        <f t="shared" si="0"/>
        <v>0</v>
      </c>
      <c r="E53" s="267">
        <f>'Export SMIS A NU SE ANEXA!'!AK41</f>
        <v>0</v>
      </c>
      <c r="F53" s="267">
        <f>'Export SMIS A NU SE ANEXA!'!AN41</f>
        <v>0</v>
      </c>
      <c r="G53" s="267">
        <f>'Export SMIS A NU SE ANEXA!'!AE41</f>
        <v>0</v>
      </c>
      <c r="H53" s="267">
        <f t="shared" si="1"/>
        <v>0</v>
      </c>
      <c r="I53" s="267">
        <f>'Export SMIS A NU SE ANEXA!'!T41</f>
        <v>0</v>
      </c>
      <c r="J53" s="267">
        <f>'Export SMIS A NU SE ANEXA!'!Y41</f>
        <v>0</v>
      </c>
      <c r="K53" s="267">
        <f>'Export SMIS A NU SE ANEXA!'!Z41</f>
        <v>0</v>
      </c>
      <c r="L53" s="267">
        <f t="shared" si="2"/>
        <v>0</v>
      </c>
      <c r="M53" s="430">
        <f>'Export SMIS A NU SE ANEXA!'!G41</f>
        <v>0</v>
      </c>
    </row>
    <row r="54" spans="1:13" ht="21.6" customHeight="1" x14ac:dyDescent="0.25">
      <c r="A54" s="497" t="s">
        <v>0</v>
      </c>
      <c r="B54" s="498"/>
      <c r="C54" s="499"/>
      <c r="D54" s="114">
        <f>SUM(D14:D53)</f>
        <v>0</v>
      </c>
      <c r="E54" s="114">
        <f t="shared" ref="E54:L54" si="3">SUM(E14:E53)</f>
        <v>0</v>
      </c>
      <c r="F54" s="114">
        <f t="shared" si="3"/>
        <v>0</v>
      </c>
      <c r="G54" s="114">
        <f t="shared" si="3"/>
        <v>0</v>
      </c>
      <c r="H54" s="114">
        <f t="shared" si="3"/>
        <v>0</v>
      </c>
      <c r="I54" s="114">
        <f t="shared" si="3"/>
        <v>0</v>
      </c>
      <c r="J54" s="114">
        <f t="shared" si="3"/>
        <v>0</v>
      </c>
      <c r="K54" s="114">
        <f t="shared" si="3"/>
        <v>0</v>
      </c>
      <c r="L54" s="114">
        <f t="shared" si="3"/>
        <v>0</v>
      </c>
    </row>
    <row r="55" spans="1:13" ht="12" hidden="1" x14ac:dyDescent="0.25">
      <c r="D55" s="368" t="str">
        <f>IF(D54=Buget_cerere!E85,"OK","ERROR")</f>
        <v>OK</v>
      </c>
      <c r="E55" s="495" t="e">
        <f>IF(E54+F54=ROUND(Buget_cerere!C96,2),"OK","ERROR")</f>
        <v>#VALUE!</v>
      </c>
      <c r="F55" s="496" t="str">
        <f t="shared" ref="F55" si="4">IF(F54=F56,"OK","ERROR")</f>
        <v>OK</v>
      </c>
      <c r="G55" s="369" t="e">
        <f>IF(G54=ROUND(Buget_cerere!C92-Buget_cerere!C95,2),"OK","ERROR")</f>
        <v>#VALUE!</v>
      </c>
      <c r="H55" s="368" t="str">
        <f>IF(H54=Buget_cerere!D85+Buget_cerere!G85,"OK","ERROR")</f>
        <v>OK</v>
      </c>
      <c r="I55" s="368" t="str">
        <f>IF(I54=Buget_cerere!D85,"OK","ERROR")</f>
        <v>OK</v>
      </c>
      <c r="J55" s="368" t="str">
        <f>IF(J54=Buget_cerere!G85,"OK","ERROR")</f>
        <v>OK</v>
      </c>
      <c r="K55" s="368" t="str">
        <f>IF(K54=Buget_cerere!H85,"OK","ERROR")</f>
        <v>OK</v>
      </c>
      <c r="L55" s="368" t="str">
        <f>IF(L54=Buget_cerere!I85,"OK","ERROR")</f>
        <v>OK</v>
      </c>
    </row>
    <row r="56" spans="1:13" s="422" customFormat="1" ht="21.6" customHeight="1" x14ac:dyDescent="0.25">
      <c r="B56" s="423" t="s">
        <v>617</v>
      </c>
      <c r="C56" s="423"/>
      <c r="D56" s="424">
        <f>Buget_cerere!E85</f>
        <v>0</v>
      </c>
      <c r="E56" s="493" t="e">
        <f>Buget_cerere!C96</f>
        <v>#VALUE!</v>
      </c>
      <c r="F56" s="494"/>
      <c r="G56" s="424" t="e">
        <f>Buget_cerere!C92-Buget_cerere!C95</f>
        <v>#VALUE!</v>
      </c>
      <c r="H56" s="424">
        <f>Buget_cerere!D85+Buget_cerere!G85</f>
        <v>0</v>
      </c>
      <c r="I56" s="424">
        <f>Buget_cerere!D85</f>
        <v>0</v>
      </c>
      <c r="J56" s="424">
        <f>Buget_cerere!G85</f>
        <v>0</v>
      </c>
      <c r="K56" s="424">
        <f>Buget_cerere!H85</f>
        <v>0</v>
      </c>
      <c r="L56" s="424">
        <f>Buget_cerere!I85</f>
        <v>0</v>
      </c>
    </row>
    <row r="57" spans="1:13" s="422" customFormat="1" ht="21.6" customHeight="1" x14ac:dyDescent="0.25">
      <c r="B57" s="423" t="s">
        <v>618</v>
      </c>
      <c r="C57" s="423"/>
      <c r="D57" s="424">
        <f>D54-D56</f>
        <v>0</v>
      </c>
      <c r="E57" s="493" t="e">
        <f>E54+F54-E56</f>
        <v>#VALUE!</v>
      </c>
      <c r="F57" s="494"/>
      <c r="G57" s="424" t="e">
        <f>G54-G56</f>
        <v>#VALUE!</v>
      </c>
      <c r="H57" s="424">
        <f t="shared" ref="H57:L57" si="5">H54-H56</f>
        <v>0</v>
      </c>
      <c r="I57" s="424">
        <f t="shared" si="5"/>
        <v>0</v>
      </c>
      <c r="J57" s="424">
        <f t="shared" si="5"/>
        <v>0</v>
      </c>
      <c r="K57" s="424">
        <f t="shared" si="5"/>
        <v>0</v>
      </c>
      <c r="L57" s="424">
        <f t="shared" si="5"/>
        <v>0</v>
      </c>
    </row>
    <row r="58" spans="1:13" ht="21.6" customHeight="1" x14ac:dyDescent="0.25">
      <c r="D58" s="268"/>
      <c r="E58" s="268"/>
      <c r="F58" s="268"/>
      <c r="G58" s="268"/>
      <c r="H58" s="268"/>
      <c r="I58" s="268"/>
      <c r="J58" s="268"/>
      <c r="K58" s="268"/>
      <c r="L58" s="268"/>
    </row>
    <row r="59" spans="1:13" ht="21.6" customHeight="1" x14ac:dyDescent="0.25">
      <c r="D59" s="268"/>
    </row>
    <row r="60" spans="1:13" ht="21.6" customHeight="1" x14ac:dyDescent="0.25">
      <c r="D60" s="268"/>
    </row>
    <row r="61" spans="1:13" ht="21.6" customHeight="1" x14ac:dyDescent="0.25">
      <c r="D61" s="268"/>
    </row>
    <row r="62" spans="1:13" ht="21.6" customHeight="1" x14ac:dyDescent="0.25">
      <c r="D62" s="269"/>
      <c r="E62" s="268"/>
    </row>
  </sheetData>
  <sheetProtection algorithmName="SHA-512" hashValue="cBhuIOYF/QKTG3+nv9Wth6dTJ7Wt6jrxeih8j6FYCgSTXE3U2mm+oadvmsclHjL9O3OxRsbMCECBIPxQp5YHPA==" saltValue="nEso0Bt4LzaRbfMckAIN2A==" spinCount="100000" sheet="1" objects="1" scenarios="1" formatColumns="0"/>
  <mergeCells count="19">
    <mergeCell ref="B3:L3"/>
    <mergeCell ref="B2:L2"/>
    <mergeCell ref="B4:L4"/>
    <mergeCell ref="B5:L5"/>
    <mergeCell ref="L11:L12"/>
    <mergeCell ref="B11:B12"/>
    <mergeCell ref="C11:C12"/>
    <mergeCell ref="D11:G11"/>
    <mergeCell ref="H11:J11"/>
    <mergeCell ref="K11:K12"/>
    <mergeCell ref="B6:L6"/>
    <mergeCell ref="B7:L7"/>
    <mergeCell ref="C9:D9"/>
    <mergeCell ref="C8:L8"/>
    <mergeCell ref="E57:F57"/>
    <mergeCell ref="E55:F55"/>
    <mergeCell ref="E56:F56"/>
    <mergeCell ref="A54:C54"/>
    <mergeCell ref="A11:A12"/>
  </mergeCells>
  <conditionalFormatting sqref="D55:E55 G55:L55">
    <cfRule type="cellIs" dxfId="0" priority="1" operator="equal">
      <formula>"error"</formula>
    </cfRule>
  </conditionalFormatting>
  <pageMargins left="0.2" right="0.2" top="0.5" bottom="0"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10</vt:i4>
      </vt:variant>
      <vt:variant>
        <vt:lpstr>Zone denumite</vt:lpstr>
      </vt:variant>
      <vt:variant>
        <vt:i4>4</vt:i4>
      </vt:variant>
    </vt:vector>
  </HeadingPairs>
  <TitlesOfParts>
    <vt:vector size="14" baseType="lpstr">
      <vt:lpstr>Instructiuni</vt:lpstr>
      <vt:lpstr>Matrice Corelare Buget cu Deviz</vt:lpstr>
      <vt:lpstr>Buget_cerere</vt:lpstr>
      <vt:lpstr>Foaie1</vt:lpstr>
      <vt:lpstr>Buget Categorii Cheltuieli</vt:lpstr>
      <vt:lpstr>Fundin Gap</vt:lpstr>
      <vt:lpstr>Amortizare</vt:lpstr>
      <vt:lpstr>Export SMIS A NU SE ANEXA!</vt:lpstr>
      <vt:lpstr>Buget Sintetic</vt:lpstr>
      <vt:lpstr>Foaie2</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Lucia Brabete</cp:lastModifiedBy>
  <cp:lastPrinted>2024-03-13T08:59:04Z</cp:lastPrinted>
  <dcterms:created xsi:type="dcterms:W3CDTF">2015-08-05T10:46:20Z</dcterms:created>
  <dcterms:modified xsi:type="dcterms:W3CDTF">2024-03-25T06:28:48Z</dcterms:modified>
</cp:coreProperties>
</file>